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140" activeTab="1"/>
  </bookViews>
  <sheets>
    <sheet name="Summary budget" sheetId="4" r:id="rId1"/>
    <sheet name="Detailed Budget" sheetId="1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8" i="1" l="1"/>
  <c r="R46" i="1"/>
  <c r="R45" i="1"/>
  <c r="T44" i="1"/>
  <c r="U48" i="1" l="1"/>
  <c r="U46" i="1"/>
  <c r="U44" i="1"/>
  <c r="V17" i="1" l="1"/>
  <c r="W17" i="1"/>
  <c r="W41" i="1" s="1"/>
  <c r="U17" i="1"/>
  <c r="U41" i="1" s="1"/>
  <c r="W34" i="1"/>
  <c r="V34" i="1"/>
  <c r="U34" i="1"/>
  <c r="U26" i="1"/>
  <c r="T17" i="1"/>
  <c r="T43" i="1"/>
  <c r="T34" i="1"/>
  <c r="T41" i="1"/>
  <c r="T26" i="1"/>
  <c r="T5" i="1"/>
  <c r="S26" i="1"/>
  <c r="S41" i="1"/>
  <c r="V41" i="1" l="1"/>
  <c r="R26" i="1" l="1"/>
  <c r="R41" i="1" s="1"/>
  <c r="R17" i="1"/>
  <c r="P35" i="1" l="1"/>
  <c r="C47" i="1" l="1"/>
  <c r="C48" i="1" s="1"/>
  <c r="P38" i="4" l="1"/>
  <c r="M38" i="4"/>
  <c r="J38" i="4"/>
  <c r="G38" i="4"/>
  <c r="D38" i="4"/>
  <c r="P37" i="4"/>
  <c r="M37" i="4"/>
  <c r="J37" i="4"/>
  <c r="G37" i="4"/>
  <c r="D37" i="4"/>
  <c r="P36" i="4"/>
  <c r="M36" i="4"/>
  <c r="J36" i="4"/>
  <c r="G36" i="4"/>
  <c r="D36" i="4"/>
  <c r="P35" i="4"/>
  <c r="M35" i="4"/>
  <c r="J35" i="4"/>
  <c r="G35" i="4"/>
  <c r="D35" i="4"/>
  <c r="P34" i="4"/>
  <c r="M34" i="4"/>
  <c r="J34" i="4"/>
  <c r="G34" i="4"/>
  <c r="D34" i="4"/>
  <c r="P32" i="4"/>
  <c r="M32" i="4"/>
  <c r="J32" i="4"/>
  <c r="G32" i="4"/>
  <c r="D32" i="4"/>
  <c r="P31" i="4"/>
  <c r="M31" i="4"/>
  <c r="J31" i="4"/>
  <c r="G31" i="4"/>
  <c r="D31" i="4"/>
  <c r="P30" i="4"/>
  <c r="M30" i="4"/>
  <c r="J30" i="4"/>
  <c r="G30" i="4"/>
  <c r="D30" i="4"/>
  <c r="P29" i="4"/>
  <c r="M29" i="4"/>
  <c r="J29" i="4"/>
  <c r="G29" i="4"/>
  <c r="D29" i="4"/>
  <c r="P28" i="4"/>
  <c r="M28" i="4"/>
  <c r="J28" i="4"/>
  <c r="G28" i="4"/>
  <c r="D28" i="4"/>
  <c r="P27" i="4"/>
  <c r="M27" i="4"/>
  <c r="J27" i="4"/>
  <c r="G27" i="4"/>
  <c r="D27" i="4"/>
  <c r="P24" i="4"/>
  <c r="M24" i="4"/>
  <c r="J24" i="4"/>
  <c r="G24" i="4"/>
  <c r="D24" i="4"/>
  <c r="P23" i="4"/>
  <c r="M23" i="4"/>
  <c r="J23" i="4"/>
  <c r="G23" i="4"/>
  <c r="D23" i="4"/>
  <c r="P22" i="4"/>
  <c r="M22" i="4"/>
  <c r="J22" i="4"/>
  <c r="G22" i="4"/>
  <c r="D22" i="4"/>
  <c r="E21" i="4"/>
  <c r="H21" i="4" s="1"/>
  <c r="D21" i="4"/>
  <c r="P20" i="4"/>
  <c r="M20" i="4"/>
  <c r="J20" i="4"/>
  <c r="G20" i="4"/>
  <c r="D20" i="4"/>
  <c r="E19" i="4"/>
  <c r="H19" i="4" s="1"/>
  <c r="D19" i="4"/>
  <c r="E18" i="4"/>
  <c r="H18" i="4" s="1"/>
  <c r="D18" i="4"/>
  <c r="E15" i="4"/>
  <c r="H15" i="4" s="1"/>
  <c r="D15" i="4"/>
  <c r="E14" i="4"/>
  <c r="G14" i="4" s="1"/>
  <c r="D14" i="4"/>
  <c r="E13" i="4"/>
  <c r="G13" i="4" s="1"/>
  <c r="D13" i="4"/>
  <c r="E12" i="4"/>
  <c r="H12" i="4" s="1"/>
  <c r="D12" i="4"/>
  <c r="E11" i="4"/>
  <c r="H11" i="4" s="1"/>
  <c r="D11" i="4"/>
  <c r="E10" i="4"/>
  <c r="G10" i="4" s="1"/>
  <c r="D10" i="4"/>
  <c r="E9" i="4"/>
  <c r="G9" i="4" s="1"/>
  <c r="D9" i="4"/>
  <c r="E8" i="4"/>
  <c r="H8" i="4" s="1"/>
  <c r="D8" i="4"/>
  <c r="E7" i="4"/>
  <c r="H7" i="4" s="1"/>
  <c r="D7" i="4"/>
  <c r="E6" i="4"/>
  <c r="G6" i="4" s="1"/>
  <c r="D6" i="4"/>
  <c r="J33" i="4" l="1"/>
  <c r="D33" i="4"/>
  <c r="Q27" i="4"/>
  <c r="M33" i="4"/>
  <c r="D17" i="4"/>
  <c r="M26" i="4"/>
  <c r="P26" i="4"/>
  <c r="J26" i="4"/>
  <c r="Q31" i="4"/>
  <c r="Q35" i="4"/>
  <c r="Q22" i="4"/>
  <c r="Q37" i="4"/>
  <c r="H13" i="4"/>
  <c r="J13" i="4" s="1"/>
  <c r="G18" i="4"/>
  <c r="Q20" i="4"/>
  <c r="Q29" i="4"/>
  <c r="Q32" i="4"/>
  <c r="Q38" i="4"/>
  <c r="Q23" i="4"/>
  <c r="Q30" i="4"/>
  <c r="Q28" i="4"/>
  <c r="Q34" i="4"/>
  <c r="G33" i="4"/>
  <c r="G26" i="4"/>
  <c r="D26" i="4"/>
  <c r="Q24" i="4"/>
  <c r="G15" i="4"/>
  <c r="G7" i="4"/>
  <c r="H10" i="4"/>
  <c r="D5" i="4"/>
  <c r="H6" i="4"/>
  <c r="K6" i="4" s="1"/>
  <c r="M6" i="4" s="1"/>
  <c r="H9" i="4"/>
  <c r="G11" i="4"/>
  <c r="H14" i="4"/>
  <c r="K8" i="4"/>
  <c r="J8" i="4"/>
  <c r="K19" i="4"/>
  <c r="J19" i="4"/>
  <c r="K21" i="4"/>
  <c r="J21" i="4"/>
  <c r="K18" i="4"/>
  <c r="J18" i="4"/>
  <c r="K7" i="4"/>
  <c r="J7" i="4"/>
  <c r="K15" i="4"/>
  <c r="J15" i="4"/>
  <c r="K11" i="4"/>
  <c r="J11" i="4"/>
  <c r="K12" i="4"/>
  <c r="J12" i="4"/>
  <c r="G8" i="4"/>
  <c r="G12" i="4"/>
  <c r="G19" i="4"/>
  <c r="G21" i="4"/>
  <c r="P33" i="4"/>
  <c r="Q36" i="4"/>
  <c r="D40" i="4" l="1"/>
  <c r="G17" i="4"/>
  <c r="Q26" i="4"/>
  <c r="Q33" i="4"/>
  <c r="K13" i="4"/>
  <c r="N13" i="4" s="1"/>
  <c r="P13" i="4" s="1"/>
  <c r="N6" i="4"/>
  <c r="P6" i="4" s="1"/>
  <c r="K10" i="4"/>
  <c r="J10" i="4"/>
  <c r="J9" i="4"/>
  <c r="K9" i="4"/>
  <c r="J6" i="4"/>
  <c r="K14" i="4"/>
  <c r="J14" i="4"/>
  <c r="N11" i="4"/>
  <c r="P11" i="4" s="1"/>
  <c r="M11" i="4"/>
  <c r="N7" i="4"/>
  <c r="P7" i="4" s="1"/>
  <c r="M7" i="4"/>
  <c r="G5" i="4"/>
  <c r="J17" i="4"/>
  <c r="N8" i="4"/>
  <c r="P8" i="4" s="1"/>
  <c r="M8" i="4"/>
  <c r="N19" i="4"/>
  <c r="P19" i="4" s="1"/>
  <c r="M19" i="4"/>
  <c r="N18" i="4"/>
  <c r="P18" i="4" s="1"/>
  <c r="M18" i="4"/>
  <c r="N12" i="4"/>
  <c r="P12" i="4" s="1"/>
  <c r="M12" i="4"/>
  <c r="N15" i="4"/>
  <c r="P15" i="4" s="1"/>
  <c r="M15" i="4"/>
  <c r="N21" i="4"/>
  <c r="P21" i="4" s="1"/>
  <c r="M21" i="4"/>
  <c r="Q21" i="4" l="1"/>
  <c r="Q19" i="4"/>
  <c r="Q6" i="4"/>
  <c r="M13" i="4"/>
  <c r="Q13" i="4" s="1"/>
  <c r="Q12" i="4"/>
  <c r="N14" i="4"/>
  <c r="P14" i="4" s="1"/>
  <c r="M14" i="4"/>
  <c r="Q7" i="4"/>
  <c r="N9" i="4"/>
  <c r="P9" i="4" s="1"/>
  <c r="M9" i="4"/>
  <c r="Q15" i="4"/>
  <c r="Q8" i="4"/>
  <c r="J5" i="4"/>
  <c r="J40" i="4" s="1"/>
  <c r="N10" i="4"/>
  <c r="P10" i="4" s="1"/>
  <c r="M10" i="4"/>
  <c r="G40" i="4"/>
  <c r="Q11" i="4"/>
  <c r="M17" i="4"/>
  <c r="Q18" i="4"/>
  <c r="P17" i="4"/>
  <c r="M5" i="4" l="1"/>
  <c r="M40" i="4" s="1"/>
  <c r="Q10" i="4"/>
  <c r="Q17" i="4"/>
  <c r="Q9" i="4"/>
  <c r="Q14" i="4"/>
  <c r="P5" i="4"/>
  <c r="P40" i="4" s="1"/>
  <c r="Q40" i="4" l="1"/>
  <c r="Q42" i="4" s="1"/>
  <c r="Q5" i="4"/>
  <c r="R40" i="4" s="1"/>
  <c r="D32" i="1" l="1"/>
  <c r="G32" i="1"/>
  <c r="J32" i="1"/>
  <c r="M32" i="1"/>
  <c r="P32" i="1"/>
  <c r="Q32" i="1" l="1"/>
  <c r="E7" i="1"/>
  <c r="H7" i="1" s="1"/>
  <c r="D7" i="1"/>
  <c r="K7" i="1" l="1"/>
  <c r="J7" i="1"/>
  <c r="G7" i="1"/>
  <c r="E12" i="1"/>
  <c r="G12" i="1" s="1"/>
  <c r="D12" i="1"/>
  <c r="G37" i="1"/>
  <c r="N7" i="1" l="1"/>
  <c r="P7" i="1" s="1"/>
  <c r="M7" i="1"/>
  <c r="Q7" i="1" s="1"/>
  <c r="H12" i="1"/>
  <c r="K12" i="1" s="1"/>
  <c r="N12" i="1" s="1"/>
  <c r="P12" i="1" s="1"/>
  <c r="E21" i="1"/>
  <c r="H21" i="1" s="1"/>
  <c r="K21" i="1" s="1"/>
  <c r="N21" i="1" s="1"/>
  <c r="J12" i="1" l="1"/>
  <c r="M12" i="1"/>
  <c r="P30" i="1"/>
  <c r="M30" i="1"/>
  <c r="J30" i="1"/>
  <c r="G30" i="1"/>
  <c r="D30" i="1"/>
  <c r="P28" i="1"/>
  <c r="P29" i="1"/>
  <c r="M28" i="1"/>
  <c r="M29" i="1"/>
  <c r="J28" i="1"/>
  <c r="J29" i="1"/>
  <c r="G28" i="1"/>
  <c r="G29" i="1"/>
  <c r="D28" i="1"/>
  <c r="D29" i="1"/>
  <c r="D8" i="1"/>
  <c r="D9" i="1"/>
  <c r="D10" i="1"/>
  <c r="D11" i="1"/>
  <c r="D13" i="1"/>
  <c r="D14" i="1"/>
  <c r="D15" i="1"/>
  <c r="P37" i="1"/>
  <c r="P38" i="1"/>
  <c r="M37" i="1"/>
  <c r="M38" i="1"/>
  <c r="J37" i="1"/>
  <c r="J38" i="1"/>
  <c r="D37" i="1"/>
  <c r="E19" i="1"/>
  <c r="H19" i="1" s="1"/>
  <c r="K19" i="1" s="1"/>
  <c r="N19" i="1" s="1"/>
  <c r="E18" i="1"/>
  <c r="H18" i="1" s="1"/>
  <c r="K18" i="1" s="1"/>
  <c r="N18" i="1" s="1"/>
  <c r="E9" i="1"/>
  <c r="H9" i="1" s="1"/>
  <c r="E10" i="1"/>
  <c r="H10" i="1" s="1"/>
  <c r="K10" i="1" s="1"/>
  <c r="N10" i="1" s="1"/>
  <c r="E11" i="1"/>
  <c r="H11" i="1" s="1"/>
  <c r="E13" i="1"/>
  <c r="H13" i="1" s="1"/>
  <c r="E14" i="1"/>
  <c r="H14" i="1" s="1"/>
  <c r="K14" i="1" s="1"/>
  <c r="N14" i="1" s="1"/>
  <c r="E15" i="1"/>
  <c r="H15" i="1" s="1"/>
  <c r="K15" i="1" s="1"/>
  <c r="N15" i="1" s="1"/>
  <c r="E8" i="1"/>
  <c r="H8" i="1" s="1"/>
  <c r="E6" i="1"/>
  <c r="J35" i="1"/>
  <c r="G35" i="1"/>
  <c r="Q12" i="1" l="1"/>
  <c r="K11" i="1"/>
  <c r="N11" i="1" s="1"/>
  <c r="P11" i="1" s="1"/>
  <c r="K8" i="1"/>
  <c r="N8" i="1" s="1"/>
  <c r="P8" i="1" s="1"/>
  <c r="K9" i="1"/>
  <c r="N9" i="1" s="1"/>
  <c r="P9" i="1" s="1"/>
  <c r="H6" i="1"/>
  <c r="K6" i="1" s="1"/>
  <c r="K13" i="1"/>
  <c r="N13" i="1" s="1"/>
  <c r="P13" i="1" s="1"/>
  <c r="Q30" i="1"/>
  <c r="J15" i="1"/>
  <c r="M15" i="1"/>
  <c r="J8" i="1"/>
  <c r="M14" i="1"/>
  <c r="M10" i="1"/>
  <c r="Q37" i="1"/>
  <c r="J11" i="1"/>
  <c r="Q28" i="1"/>
  <c r="Q29" i="1"/>
  <c r="G8" i="1"/>
  <c r="G9" i="1"/>
  <c r="G15" i="1"/>
  <c r="J14" i="1"/>
  <c r="G14" i="1"/>
  <c r="J13" i="1"/>
  <c r="G11" i="1"/>
  <c r="J10" i="1"/>
  <c r="G13" i="1"/>
  <c r="G10" i="1"/>
  <c r="J9" i="1"/>
  <c r="G39" i="1"/>
  <c r="P22" i="1"/>
  <c r="M22" i="1"/>
  <c r="J22" i="1"/>
  <c r="G22" i="1"/>
  <c r="D22" i="1"/>
  <c r="P21" i="1"/>
  <c r="P23" i="1"/>
  <c r="P24" i="1"/>
  <c r="P20" i="1"/>
  <c r="P36" i="1"/>
  <c r="P39" i="1"/>
  <c r="P31" i="1"/>
  <c r="P27" i="1"/>
  <c r="M31" i="1"/>
  <c r="P19" i="1"/>
  <c r="P18" i="1"/>
  <c r="P10" i="1"/>
  <c r="P14" i="1"/>
  <c r="P15" i="1"/>
  <c r="M21" i="1"/>
  <c r="M23" i="1"/>
  <c r="M24" i="1"/>
  <c r="M20" i="1"/>
  <c r="M36" i="1"/>
  <c r="M39" i="1"/>
  <c r="M35" i="1"/>
  <c r="M27" i="1"/>
  <c r="M19" i="1"/>
  <c r="M18" i="1"/>
  <c r="J21" i="1"/>
  <c r="J23" i="1"/>
  <c r="J24" i="1"/>
  <c r="J20" i="1"/>
  <c r="J36" i="1"/>
  <c r="J39" i="1"/>
  <c r="J31" i="1"/>
  <c r="J27" i="1"/>
  <c r="J26" i="1" s="1"/>
  <c r="J19" i="1"/>
  <c r="J18" i="1"/>
  <c r="J6" i="1"/>
  <c r="G21" i="1"/>
  <c r="G23" i="1"/>
  <c r="G24" i="1"/>
  <c r="G20" i="1"/>
  <c r="G36" i="1"/>
  <c r="G38" i="1"/>
  <c r="G31" i="1"/>
  <c r="G27" i="1"/>
  <c r="G26" i="1" s="1"/>
  <c r="G19" i="1"/>
  <c r="G18" i="1"/>
  <c r="G6" i="1"/>
  <c r="P34" i="1" l="1"/>
  <c r="P17" i="1"/>
  <c r="P26" i="1"/>
  <c r="M26" i="1"/>
  <c r="G17" i="1"/>
  <c r="J17" i="1"/>
  <c r="M17" i="1"/>
  <c r="N6" i="1"/>
  <c r="P6" i="1" s="1"/>
  <c r="P5" i="1" s="1"/>
  <c r="M6" i="1"/>
  <c r="M8" i="1"/>
  <c r="Q8" i="1" s="1"/>
  <c r="M13" i="1"/>
  <c r="Q13" i="1" s="1"/>
  <c r="M9" i="1"/>
  <c r="Q9" i="1" s="1"/>
  <c r="M11" i="1"/>
  <c r="Q11" i="1" s="1"/>
  <c r="Q22" i="1"/>
  <c r="G5" i="1"/>
  <c r="J5" i="1"/>
  <c r="G34" i="1"/>
  <c r="M34" i="1"/>
  <c r="J34" i="1"/>
  <c r="D36" i="1"/>
  <c r="Q36" i="1" s="1"/>
  <c r="D38" i="1"/>
  <c r="Q38" i="1" s="1"/>
  <c r="D39" i="1"/>
  <c r="Q39" i="1" s="1"/>
  <c r="D21" i="1"/>
  <c r="Q21" i="1" s="1"/>
  <c r="D23" i="1"/>
  <c r="Q23" i="1" s="1"/>
  <c r="D24" i="1"/>
  <c r="Q24" i="1" s="1"/>
  <c r="D20" i="1"/>
  <c r="Q20" i="1" s="1"/>
  <c r="D35" i="1"/>
  <c r="Q35" i="1" s="1"/>
  <c r="D31" i="1"/>
  <c r="Q31" i="1" s="1"/>
  <c r="D27" i="1"/>
  <c r="Q27" i="1" s="1"/>
  <c r="D19" i="1"/>
  <c r="Q19" i="1" s="1"/>
  <c r="D18" i="1"/>
  <c r="Q15" i="1"/>
  <c r="Q10" i="1"/>
  <c r="D6" i="1"/>
  <c r="D5" i="1" s="1"/>
  <c r="Q14" i="1"/>
  <c r="P41" i="1" l="1"/>
  <c r="J41" i="1"/>
  <c r="G41" i="1"/>
  <c r="Q18" i="1"/>
  <c r="D17" i="1"/>
  <c r="Q17" i="1" s="1"/>
  <c r="D26" i="1"/>
  <c r="Q26" i="1" s="1"/>
  <c r="M5" i="1"/>
  <c r="M41" i="1" s="1"/>
  <c r="D34" i="1"/>
  <c r="Q34" i="1" s="1"/>
  <c r="Q6" i="1"/>
  <c r="Q5" i="1" l="1"/>
  <c r="D41" i="1"/>
  <c r="Q41" i="1" s="1"/>
  <c r="Q43" i="1" l="1"/>
</calcChain>
</file>

<file path=xl/sharedStrings.xml><?xml version="1.0" encoding="utf-8"?>
<sst xmlns="http://schemas.openxmlformats.org/spreadsheetml/2006/main" count="119" uniqueCount="52">
  <si>
    <t>Cost Category</t>
  </si>
  <si>
    <t>Days/Units</t>
  </si>
  <si>
    <t>Total</t>
  </si>
  <si>
    <t>Year 1</t>
  </si>
  <si>
    <t>Year 2</t>
  </si>
  <si>
    <t>Year 3</t>
  </si>
  <si>
    <t>Year 4</t>
  </si>
  <si>
    <t>Year 5</t>
  </si>
  <si>
    <t>PERSONNEL</t>
  </si>
  <si>
    <t>M&amp;E specialist</t>
  </si>
  <si>
    <t>Procurement specialist</t>
  </si>
  <si>
    <t>Administrative Assistant</t>
  </si>
  <si>
    <t>Accommodation</t>
  </si>
  <si>
    <t>Per diem</t>
  </si>
  <si>
    <t>PROGRAM ACTIVITIES</t>
  </si>
  <si>
    <t>Component 1</t>
  </si>
  <si>
    <t>Component 2</t>
  </si>
  <si>
    <t>Component 3</t>
  </si>
  <si>
    <t>Vehicle fuel and maintenance</t>
  </si>
  <si>
    <t>ATDF institutional capacity building</t>
  </si>
  <si>
    <t>Grand Total</t>
  </si>
  <si>
    <t>Rate/ Unit cost</t>
  </si>
  <si>
    <t xml:space="preserve">TOTAL </t>
  </si>
  <si>
    <t>Rate/  Unit cost</t>
  </si>
  <si>
    <t>Civil engineer</t>
  </si>
  <si>
    <t>Driver</t>
  </si>
  <si>
    <t>Public relations</t>
  </si>
  <si>
    <t xml:space="preserve">Project vehicle </t>
  </si>
  <si>
    <t>SUB-CONTRACTS</t>
  </si>
  <si>
    <t>Technical assistance to communities and local governance strengthening (component 1)</t>
  </si>
  <si>
    <t xml:space="preserve">Decentralization policy and legal aspects, decentralization pilot (component 4) </t>
  </si>
  <si>
    <t>Finance &amp;Administration Specialist</t>
  </si>
  <si>
    <t>Environmental Compliance</t>
  </si>
  <si>
    <t xml:space="preserve">Goods,utilities, office equipment </t>
  </si>
  <si>
    <t>Public opinion survey, town halls, needs assessment (components 1,2, 3)</t>
  </si>
  <si>
    <t xml:space="preserve">Component 4  </t>
  </si>
  <si>
    <t xml:space="preserve">Chief of Party / Team leader </t>
  </si>
  <si>
    <t xml:space="preserve">Deputy Chief of Party / Community development Specialist </t>
  </si>
  <si>
    <t>Recovery assistance for vulnerable groups (component 3)</t>
  </si>
  <si>
    <t>Construction/Investment/Equipment (comp 1,2)</t>
  </si>
  <si>
    <t>Construction/Investment/Equipment (comp 3)</t>
  </si>
  <si>
    <t>Other Direct Costs</t>
  </si>
  <si>
    <t>Outreach, communication, reporting (components 1, 2, 3, 4)</t>
  </si>
  <si>
    <t>Communication and reporting specialist</t>
  </si>
  <si>
    <t>ՀՖՄ</t>
  </si>
  <si>
    <t>004/1</t>
  </si>
  <si>
    <t>005/1</t>
  </si>
  <si>
    <t>ԱՄ փարթներս</t>
  </si>
  <si>
    <t>008/1</t>
  </si>
  <si>
    <t>2023 fact</t>
  </si>
  <si>
    <t>2024 plan</t>
  </si>
  <si>
    <t>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</si>
</sst>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0" xfId="0" applyNumberFormat="1"/>
    <xf numFmtId="0" fontId="0" fillId="0" borderId="2" xfId="0" applyBorder="1"/>
    <xf numFmtId="0" fontId="0" fillId="0" borderId="6" xfId="0" applyBorder="1"/>
    <xf numFmtId="0" fontId="0" fillId="0" borderId="7" xfId="0" applyBorder="1"/>
    <xf numFmtId="164" fontId="0" fillId="0" borderId="6" xfId="1" applyNumberFormat="1" applyFont="1" applyBorder="1"/>
    <xf numFmtId="164" fontId="0" fillId="0" borderId="7" xfId="1" applyNumberFormat="1" applyFont="1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2" fillId="0" borderId="12" xfId="0" applyFont="1" applyBorder="1"/>
    <xf numFmtId="0" fontId="0" fillId="0" borderId="12" xfId="0" applyBorder="1" applyAlignment="1">
      <alignment wrapText="1"/>
    </xf>
    <xf numFmtId="164" fontId="0" fillId="0" borderId="7" xfId="0" applyNumberFormat="1" applyBorder="1"/>
    <xf numFmtId="164" fontId="0" fillId="0" borderId="2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11" xfId="0" applyFont="1" applyBorder="1"/>
    <xf numFmtId="0" fontId="0" fillId="0" borderId="3" xfId="0" applyBorder="1"/>
    <xf numFmtId="0" fontId="0" fillId="0" borderId="4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164" fontId="3" fillId="2" borderId="5" xfId="0" applyNumberFormat="1" applyFont="1" applyFill="1" applyBorder="1"/>
    <xf numFmtId="164" fontId="3" fillId="2" borderId="5" xfId="1" applyNumberFormat="1" applyFont="1" applyFill="1" applyBorder="1"/>
    <xf numFmtId="0" fontId="0" fillId="0" borderId="25" xfId="0" applyBorder="1"/>
    <xf numFmtId="0" fontId="0" fillId="0" borderId="26" xfId="0" applyBorder="1"/>
    <xf numFmtId="0" fontId="3" fillId="0" borderId="4" xfId="0" applyFont="1" applyBorder="1"/>
    <xf numFmtId="164" fontId="0" fillId="0" borderId="0" xfId="0" applyNumberFormat="1"/>
    <xf numFmtId="44" fontId="2" fillId="2" borderId="10" xfId="0" applyNumberFormat="1" applyFont="1" applyFill="1" applyBorder="1"/>
    <xf numFmtId="44" fontId="2" fillId="2" borderId="16" xfId="0" applyNumberFormat="1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0" fillId="3" borderId="1" xfId="0" applyFill="1" applyBorder="1"/>
    <xf numFmtId="0" fontId="0" fillId="3" borderId="0" xfId="0" applyFill="1"/>
    <xf numFmtId="0" fontId="5" fillId="0" borderId="1" xfId="0" applyFont="1" applyBorder="1"/>
    <xf numFmtId="0" fontId="0" fillId="0" borderId="27" xfId="0" applyBorder="1" applyAlignment="1">
      <alignment vertical="top" wrapText="1"/>
    </xf>
    <xf numFmtId="164" fontId="0" fillId="0" borderId="28" xfId="1" applyNumberFormat="1" applyFont="1" applyBorder="1"/>
    <xf numFmtId="0" fontId="0" fillId="0" borderId="29" xfId="0" applyBorder="1"/>
    <xf numFmtId="164" fontId="0" fillId="0" borderId="30" xfId="1" applyNumberFormat="1" applyFont="1" applyBorder="1"/>
    <xf numFmtId="164" fontId="0" fillId="0" borderId="30" xfId="0" applyNumberFormat="1" applyBorder="1"/>
    <xf numFmtId="164" fontId="0" fillId="3" borderId="1" xfId="1" applyNumberFormat="1" applyFont="1" applyFill="1" applyBorder="1"/>
    <xf numFmtId="0" fontId="0" fillId="3" borderId="6" xfId="0" applyFill="1" applyBorder="1" applyAlignment="1">
      <alignment horizontal="left" wrapText="1"/>
    </xf>
    <xf numFmtId="43" fontId="0" fillId="3" borderId="0" xfId="2" applyFont="1" applyFill="1"/>
    <xf numFmtId="0" fontId="0" fillId="0" borderId="32" xfId="0" applyBorder="1"/>
    <xf numFmtId="164" fontId="0" fillId="0" borderId="33" xfId="1" applyNumberFormat="1" applyFont="1" applyBorder="1"/>
    <xf numFmtId="164" fontId="0" fillId="0" borderId="34" xfId="1" applyNumberFormat="1" applyFont="1" applyBorder="1"/>
    <xf numFmtId="0" fontId="3" fillId="0" borderId="32" xfId="0" applyFont="1" applyBorder="1"/>
    <xf numFmtId="0" fontId="2" fillId="0" borderId="3" xfId="0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164" fontId="0" fillId="0" borderId="9" xfId="1" applyNumberFormat="1" applyFont="1" applyBorder="1"/>
    <xf numFmtId="164" fontId="0" fillId="0" borderId="9" xfId="0" applyNumberFormat="1" applyBorder="1"/>
    <xf numFmtId="164" fontId="3" fillId="2" borderId="4" xfId="0" applyNumberFormat="1" applyFont="1" applyFill="1" applyBorder="1"/>
    <xf numFmtId="0" fontId="0" fillId="2" borderId="1" xfId="0" applyFill="1" applyBorder="1"/>
    <xf numFmtId="164" fontId="2" fillId="2" borderId="5" xfId="1" applyNumberFormat="1" applyFont="1" applyFill="1" applyBorder="1"/>
    <xf numFmtId="164" fontId="2" fillId="2" borderId="14" xfId="0" applyNumberFormat="1" applyFont="1" applyFill="1" applyBorder="1"/>
    <xf numFmtId="0" fontId="0" fillId="0" borderId="6" xfId="0" applyBorder="1" applyAlignment="1">
      <alignment wrapText="1"/>
    </xf>
    <xf numFmtId="0" fontId="2" fillId="0" borderId="6" xfId="0" applyFont="1" applyBorder="1"/>
    <xf numFmtId="0" fontId="0" fillId="3" borderId="6" xfId="0" applyFill="1" applyBorder="1"/>
    <xf numFmtId="0" fontId="2" fillId="0" borderId="11" xfId="0" applyFont="1" applyBorder="1" applyAlignment="1">
      <alignment horizontal="center"/>
    </xf>
    <xf numFmtId="0" fontId="0" fillId="0" borderId="6" xfId="0" applyBorder="1" applyAlignment="1">
      <alignment horizontal="left" wrapText="1"/>
    </xf>
    <xf numFmtId="164" fontId="0" fillId="0" borderId="1" xfId="1" applyNumberFormat="1" applyFont="1" applyFill="1" applyBorder="1"/>
    <xf numFmtId="164" fontId="0" fillId="0" borderId="7" xfId="1" applyNumberFormat="1" applyFont="1" applyFill="1" applyBorder="1"/>
    <xf numFmtId="164" fontId="0" fillId="0" borderId="33" xfId="1" applyNumberFormat="1" applyFont="1" applyFill="1" applyBorder="1"/>
    <xf numFmtId="164" fontId="0" fillId="0" borderId="6" xfId="1" applyNumberFormat="1" applyFont="1" applyFill="1" applyBorder="1"/>
    <xf numFmtId="164" fontId="0" fillId="0" borderId="15" xfId="1" applyNumberFormat="1" applyFont="1" applyFill="1" applyBorder="1"/>
    <xf numFmtId="164" fontId="5" fillId="0" borderId="7" xfId="0" applyNumberFormat="1" applyFont="1" applyBorder="1"/>
    <xf numFmtId="0" fontId="0" fillId="0" borderId="12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164" fontId="0" fillId="0" borderId="28" xfId="1" applyNumberFormat="1" applyFont="1" applyFill="1" applyBorder="1"/>
    <xf numFmtId="164" fontId="0" fillId="0" borderId="30" xfId="1" applyNumberFormat="1" applyFont="1" applyFill="1" applyBorder="1"/>
    <xf numFmtId="164" fontId="0" fillId="0" borderId="31" xfId="1" applyNumberFormat="1" applyFont="1" applyFill="1" applyBorder="1"/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/>
    <xf numFmtId="0" fontId="2" fillId="0" borderId="9" xfId="0" applyFont="1" applyBorder="1"/>
    <xf numFmtId="0" fontId="0" fillId="0" borderId="1" xfId="0" applyBorder="1" applyAlignment="1">
      <alignment horizontal="center" wrapText="1"/>
    </xf>
    <xf numFmtId="164" fontId="2" fillId="0" borderId="1" xfId="1" applyNumberFormat="1" applyFont="1" applyFill="1" applyBorder="1"/>
    <xf numFmtId="164" fontId="2" fillId="0" borderId="1" xfId="0" applyNumberFormat="1" applyFont="1" applyBorder="1"/>
    <xf numFmtId="164" fontId="3" fillId="0" borderId="7" xfId="1" applyNumberFormat="1" applyFont="1" applyFill="1" applyBorder="1"/>
    <xf numFmtId="164" fontId="3" fillId="0" borderId="1" xfId="0" applyNumberFormat="1" applyFont="1" applyBorder="1"/>
    <xf numFmtId="164" fontId="3" fillId="0" borderId="1" xfId="1" applyNumberFormat="1" applyFont="1" applyFill="1" applyBorder="1"/>
    <xf numFmtId="164" fontId="3" fillId="0" borderId="7" xfId="0" applyNumberFormat="1" applyFont="1" applyBorder="1"/>
    <xf numFmtId="164" fontId="5" fillId="0" borderId="1" xfId="1" applyNumberFormat="1" applyFont="1" applyBorder="1"/>
    <xf numFmtId="164" fontId="5" fillId="0" borderId="1" xfId="1" applyNumberFormat="1" applyFont="1" applyFill="1" applyBorder="1"/>
    <xf numFmtId="164" fontId="5" fillId="0" borderId="1" xfId="0" applyNumberFormat="1" applyFont="1" applyBorder="1"/>
    <xf numFmtId="0" fontId="3" fillId="0" borderId="1" xfId="0" applyFont="1" applyBorder="1"/>
    <xf numFmtId="0" fontId="0" fillId="0" borderId="6" xfId="0" applyBorder="1" applyAlignment="1">
      <alignment vertical="top" wrapText="1"/>
    </xf>
    <xf numFmtId="0" fontId="2" fillId="0" borderId="8" xfId="0" applyFont="1" applyBorder="1"/>
    <xf numFmtId="44" fontId="2" fillId="0" borderId="9" xfId="0" applyNumberFormat="1" applyFont="1" applyBorder="1"/>
    <xf numFmtId="164" fontId="3" fillId="0" borderId="10" xfId="0" applyNumberFormat="1" applyFont="1" applyBorder="1"/>
    <xf numFmtId="0" fontId="2" fillId="0" borderId="3" xfId="0" applyFont="1" applyBorder="1" applyAlignment="1">
      <alignment horizontal="center"/>
    </xf>
    <xf numFmtId="165" fontId="0" fillId="0" borderId="0" xfId="2" applyNumberFormat="1" applyFont="1"/>
    <xf numFmtId="3" fontId="0" fillId="0" borderId="0" xfId="0" applyNumberFormat="1"/>
    <xf numFmtId="165" fontId="0" fillId="0" borderId="0" xfId="0" applyNumberFormat="1"/>
    <xf numFmtId="44" fontId="0" fillId="0" borderId="0" xfId="1" applyFont="1"/>
    <xf numFmtId="0" fontId="0" fillId="0" borderId="38" xfId="0" applyBorder="1"/>
    <xf numFmtId="164" fontId="3" fillId="0" borderId="39" xfId="1" applyNumberFormat="1" applyFont="1" applyFill="1" applyBorder="1"/>
    <xf numFmtId="164" fontId="0" fillId="0" borderId="15" xfId="0" applyNumberFormat="1" applyBorder="1"/>
    <xf numFmtId="164" fontId="3" fillId="0" borderId="14" xfId="1" applyNumberFormat="1" applyFont="1" applyFill="1" applyBorder="1"/>
    <xf numFmtId="164" fontId="0" fillId="0" borderId="16" xfId="0" applyNumberFormat="1" applyBorder="1"/>
    <xf numFmtId="164" fontId="3" fillId="2" borderId="39" xfId="0" applyNumberFormat="1" applyFont="1" applyFill="1" applyBorder="1"/>
    <xf numFmtId="164" fontId="0" fillId="0" borderId="31" xfId="0" applyNumberFormat="1" applyBorder="1"/>
    <xf numFmtId="0" fontId="0" fillId="0" borderId="35" xfId="0" applyBorder="1"/>
    <xf numFmtId="164" fontId="3" fillId="2" borderId="40" xfId="0" applyNumberFormat="1" applyFont="1" applyFill="1" applyBorder="1"/>
    <xf numFmtId="164" fontId="5" fillId="0" borderId="41" xfId="0" applyNumberFormat="1" applyFont="1" applyBorder="1"/>
    <xf numFmtId="164" fontId="0" fillId="0" borderId="41" xfId="0" applyNumberFormat="1" applyBorder="1"/>
    <xf numFmtId="164" fontId="5" fillId="0" borderId="42" xfId="0" applyNumberFormat="1" applyFont="1" applyBorder="1"/>
    <xf numFmtId="0" fontId="0" fillId="0" borderId="15" xfId="0" applyBorder="1"/>
    <xf numFmtId="164" fontId="3" fillId="2" borderId="43" xfId="0" applyNumberFormat="1" applyFont="1" applyFill="1" applyBorder="1"/>
    <xf numFmtId="44" fontId="0" fillId="0" borderId="1" xfId="0" applyNumberFormat="1" applyBorder="1"/>
    <xf numFmtId="44" fontId="0" fillId="0" borderId="1" xfId="1" applyFont="1" applyBorder="1"/>
    <xf numFmtId="44" fontId="2" fillId="0" borderId="1" xfId="0" applyNumberFormat="1" applyFont="1" applyBorder="1"/>
    <xf numFmtId="0" fontId="0" fillId="0" borderId="12" xfId="0" applyFill="1" applyBorder="1"/>
    <xf numFmtId="0" fontId="0" fillId="0" borderId="1" xfId="0" applyFill="1" applyBorder="1"/>
    <xf numFmtId="164" fontId="0" fillId="0" borderId="7" xfId="0" applyNumberFormat="1" applyFill="1" applyBorder="1"/>
    <xf numFmtId="164" fontId="0" fillId="0" borderId="15" xfId="0" applyNumberFormat="1" applyFill="1" applyBorder="1"/>
    <xf numFmtId="44" fontId="0" fillId="0" borderId="1" xfId="1" applyFont="1" applyFill="1" applyBorder="1"/>
    <xf numFmtId="0" fontId="0" fillId="0" borderId="0" xfId="0" applyFill="1"/>
    <xf numFmtId="164" fontId="5" fillId="0" borderId="15" xfId="0" applyNumberFormat="1" applyFont="1" applyFill="1" applyBorder="1"/>
    <xf numFmtId="164" fontId="5" fillId="0" borderId="6" xfId="1" applyNumberFormat="1" applyFont="1" applyFill="1" applyBorder="1"/>
    <xf numFmtId="0" fontId="5" fillId="0" borderId="1" xfId="0" applyFont="1" applyFill="1" applyBorder="1"/>
    <xf numFmtId="164" fontId="5" fillId="0" borderId="7" xfId="1" applyNumberFormat="1" applyFont="1" applyFill="1" applyBorder="1"/>
    <xf numFmtId="164" fontId="5" fillId="0" borderId="7" xfId="0" applyNumberFormat="1" applyFont="1" applyFill="1" applyBorder="1"/>
    <xf numFmtId="164" fontId="5" fillId="0" borderId="15" xfId="1" applyNumberFormat="1" applyFont="1" applyFill="1" applyBorder="1"/>
    <xf numFmtId="0" fontId="0" fillId="0" borderId="12" xfId="0" applyFill="1" applyBorder="1" applyAlignment="1">
      <alignment wrapText="1"/>
    </xf>
    <xf numFmtId="164" fontId="5" fillId="0" borderId="41" xfId="0" applyNumberFormat="1" applyFont="1" applyFill="1" applyBorder="1"/>
    <xf numFmtId="43" fontId="0" fillId="0" borderId="0" xfId="0" applyNumberFormat="1"/>
    <xf numFmtId="43" fontId="0" fillId="2" borderId="1" xfId="2" applyFont="1" applyFill="1" applyBorder="1"/>
    <xf numFmtId="0" fontId="2" fillId="0" borderId="1" xfId="0" applyFont="1" applyBorder="1"/>
    <xf numFmtId="43" fontId="0" fillId="0" borderId="1" xfId="2" applyFont="1" applyBorder="1"/>
    <xf numFmtId="43" fontId="0" fillId="0" borderId="1" xfId="0" applyNumberFormat="1" applyBorder="1"/>
    <xf numFmtId="44" fontId="0" fillId="0" borderId="1" xfId="0" applyNumberFormat="1" applyFill="1" applyBorder="1"/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3" fontId="0" fillId="0" borderId="20" xfId="2" applyFont="1" applyBorder="1"/>
    <xf numFmtId="164" fontId="0" fillId="0" borderId="1" xfId="0" applyNumberForma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2" zoomScaleNormal="100" zoomScaleSheetLayoutView="80" workbookViewId="0">
      <selection activeCell="A69" sqref="A68:A69"/>
    </sheetView>
  </sheetViews>
  <sheetFormatPr defaultRowHeight="15" outlineLevelRow="1" x14ac:dyDescent="0.25"/>
  <cols>
    <col min="1" max="1" width="37.42578125" customWidth="1"/>
    <col min="2" max="2" width="9.85546875" customWidth="1"/>
    <col min="3" max="3" width="13.140625" customWidth="1"/>
    <col min="4" max="4" width="15.7109375" customWidth="1"/>
    <col min="5" max="5" width="10.140625" customWidth="1"/>
    <col min="6" max="6" width="11.42578125" customWidth="1"/>
    <col min="7" max="7" width="14.85546875" customWidth="1"/>
    <col min="8" max="8" width="9.85546875" customWidth="1"/>
    <col min="9" max="9" width="11" customWidth="1"/>
    <col min="10" max="10" width="15.28515625" customWidth="1"/>
    <col min="11" max="11" width="10.5703125" customWidth="1"/>
    <col min="12" max="12" width="11.140625" customWidth="1"/>
    <col min="13" max="13" width="15.42578125" customWidth="1"/>
    <col min="14" max="14" width="10" customWidth="1"/>
    <col min="15" max="15" width="11.140625" customWidth="1"/>
    <col min="16" max="16" width="14.5703125" customWidth="1"/>
    <col min="17" max="17" width="17" customWidth="1"/>
    <col min="18" max="18" width="13.5703125" customWidth="1"/>
  </cols>
  <sheetData>
    <row r="1" spans="1:17" ht="15.75" thickBot="1" x14ac:dyDescent="0.3"/>
    <row r="2" spans="1:17" x14ac:dyDescent="0.25">
      <c r="A2" s="98" t="s">
        <v>0</v>
      </c>
      <c r="B2" s="142" t="s">
        <v>3</v>
      </c>
      <c r="C2" s="142"/>
      <c r="D2" s="142"/>
      <c r="E2" s="142" t="s">
        <v>4</v>
      </c>
      <c r="F2" s="142"/>
      <c r="G2" s="142"/>
      <c r="H2" s="142" t="s">
        <v>5</v>
      </c>
      <c r="I2" s="142"/>
      <c r="J2" s="142"/>
      <c r="K2" s="142" t="s">
        <v>6</v>
      </c>
      <c r="L2" s="142"/>
      <c r="M2" s="142"/>
      <c r="N2" s="142" t="s">
        <v>7</v>
      </c>
      <c r="O2" s="142"/>
      <c r="P2" s="142"/>
      <c r="Q2" s="140" t="s">
        <v>22</v>
      </c>
    </row>
    <row r="3" spans="1:17" ht="39.75" customHeight="1" x14ac:dyDescent="0.25">
      <c r="A3" s="5"/>
      <c r="B3" s="83" t="s">
        <v>23</v>
      </c>
      <c r="C3" s="1" t="s">
        <v>1</v>
      </c>
      <c r="D3" s="1" t="s">
        <v>2</v>
      </c>
      <c r="E3" s="83" t="s">
        <v>21</v>
      </c>
      <c r="F3" s="1" t="s">
        <v>1</v>
      </c>
      <c r="G3" s="1" t="s">
        <v>2</v>
      </c>
      <c r="H3" s="83" t="s">
        <v>23</v>
      </c>
      <c r="I3" s="1" t="s">
        <v>1</v>
      </c>
      <c r="J3" s="1" t="s">
        <v>2</v>
      </c>
      <c r="K3" s="83" t="s">
        <v>21</v>
      </c>
      <c r="L3" s="1" t="s">
        <v>1</v>
      </c>
      <c r="M3" s="1" t="s">
        <v>2</v>
      </c>
      <c r="N3" s="83" t="s">
        <v>21</v>
      </c>
      <c r="O3" s="1" t="s">
        <v>1</v>
      </c>
      <c r="P3" s="1" t="s">
        <v>2</v>
      </c>
      <c r="Q3" s="141"/>
    </row>
    <row r="4" spans="1:17" x14ac:dyDescent="0.25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6"/>
    </row>
    <row r="5" spans="1:17" x14ac:dyDescent="0.25">
      <c r="A5" s="62" t="s">
        <v>8</v>
      </c>
      <c r="B5" s="2"/>
      <c r="C5" s="2"/>
      <c r="D5" s="84">
        <f>SUM(D6:D15)</f>
        <v>165350</v>
      </c>
      <c r="E5" s="2"/>
      <c r="F5" s="2"/>
      <c r="G5" s="84">
        <f>SUM(G6:G15)</f>
        <v>171964</v>
      </c>
      <c r="H5" s="2"/>
      <c r="I5" s="2"/>
      <c r="J5" s="84">
        <f>SUM(J6:J15)</f>
        <v>178842.56000000003</v>
      </c>
      <c r="K5" s="2"/>
      <c r="L5" s="2"/>
      <c r="M5" s="84">
        <f>SUM(M6:M15)</f>
        <v>185996.26240000001</v>
      </c>
      <c r="N5" s="2"/>
      <c r="O5" s="2"/>
      <c r="P5" s="85">
        <f>SUM(P6:P15)</f>
        <v>193436.11289600004</v>
      </c>
      <c r="Q5" s="86">
        <f>+D5+G5+J5+M5+P5</f>
        <v>895588.9352960001</v>
      </c>
    </row>
    <row r="6" spans="1:17" hidden="1" outlineLevel="1" x14ac:dyDescent="0.25">
      <c r="A6" s="5" t="s">
        <v>36</v>
      </c>
      <c r="B6" s="53">
        <v>115</v>
      </c>
      <c r="C6" s="2">
        <v>260</v>
      </c>
      <c r="D6" s="66">
        <f t="shared" ref="D6:D15" si="0">+C6*B6</f>
        <v>29900</v>
      </c>
      <c r="E6" s="66">
        <f>+B6*1.04</f>
        <v>119.60000000000001</v>
      </c>
      <c r="F6" s="2">
        <v>260</v>
      </c>
      <c r="G6" s="54">
        <f>+F6*E6</f>
        <v>31096.000000000004</v>
      </c>
      <c r="H6" s="66">
        <f>+E6*1.04</f>
        <v>124.38400000000001</v>
      </c>
      <c r="I6" s="2">
        <v>260</v>
      </c>
      <c r="J6" s="54">
        <f>+I6*H6</f>
        <v>32339.840000000004</v>
      </c>
      <c r="K6" s="66">
        <f>+H6*1.04</f>
        <v>129.35936000000001</v>
      </c>
      <c r="L6" s="2">
        <v>260</v>
      </c>
      <c r="M6" s="54">
        <f>+L6*K6</f>
        <v>33633.433600000004</v>
      </c>
      <c r="N6" s="66">
        <f>+K6*1.04</f>
        <v>134.53373440000001</v>
      </c>
      <c r="O6" s="2">
        <v>260</v>
      </c>
      <c r="P6" s="54">
        <f>+O6*N6</f>
        <v>34978.770944000004</v>
      </c>
      <c r="Q6" s="14">
        <f t="shared" ref="Q6:Q15" si="1">+D6+G6+J6+M6+P6</f>
        <v>161948.044544</v>
      </c>
    </row>
    <row r="7" spans="1:17" ht="30" hidden="1" outlineLevel="1" x14ac:dyDescent="0.25">
      <c r="A7" s="61" t="s">
        <v>37</v>
      </c>
      <c r="B7" s="53">
        <v>100</v>
      </c>
      <c r="C7" s="2">
        <v>260</v>
      </c>
      <c r="D7" s="66">
        <f>+C7*B7</f>
        <v>26000</v>
      </c>
      <c r="E7" s="66">
        <f>+B7*1.04</f>
        <v>104</v>
      </c>
      <c r="F7" s="2">
        <v>260</v>
      </c>
      <c r="G7" s="54">
        <f>+F7*E7</f>
        <v>27040</v>
      </c>
      <c r="H7" s="66">
        <f>+E7*1.04</f>
        <v>108.16</v>
      </c>
      <c r="I7" s="2">
        <v>260</v>
      </c>
      <c r="J7" s="54">
        <f>+I7*H7</f>
        <v>28121.599999999999</v>
      </c>
      <c r="K7" s="66">
        <f>+H7*1.04</f>
        <v>112.4864</v>
      </c>
      <c r="L7" s="2">
        <v>260</v>
      </c>
      <c r="M7" s="54">
        <f>+L7*K7</f>
        <v>29246.464</v>
      </c>
      <c r="N7" s="66">
        <f>+K7*1.04</f>
        <v>116.98585600000001</v>
      </c>
      <c r="O7" s="2">
        <v>260</v>
      </c>
      <c r="P7" s="54">
        <f>+O7*N7</f>
        <v>30416.322560000004</v>
      </c>
      <c r="Q7" s="14">
        <f t="shared" si="1"/>
        <v>140824.38656000001</v>
      </c>
    </row>
    <row r="8" spans="1:17" hidden="1" outlineLevel="1" x14ac:dyDescent="0.25">
      <c r="A8" s="5" t="s">
        <v>31</v>
      </c>
      <c r="B8" s="53">
        <v>90</v>
      </c>
      <c r="C8" s="2">
        <v>260</v>
      </c>
      <c r="D8" s="66">
        <f t="shared" si="0"/>
        <v>23400</v>
      </c>
      <c r="E8" s="66">
        <f>+B8*1.04</f>
        <v>93.600000000000009</v>
      </c>
      <c r="F8" s="2">
        <v>260</v>
      </c>
      <c r="G8" s="54">
        <f t="shared" ref="G8:G15" si="2">+F8*E8</f>
        <v>24336.000000000004</v>
      </c>
      <c r="H8" s="66">
        <f t="shared" ref="H8:H14" si="3">+E8*1.04</f>
        <v>97.344000000000008</v>
      </c>
      <c r="I8" s="2">
        <v>260</v>
      </c>
      <c r="J8" s="54">
        <f t="shared" ref="J8:J15" si="4">+I8*H8</f>
        <v>25309.440000000002</v>
      </c>
      <c r="K8" s="66">
        <f t="shared" ref="K8:K15" si="5">+H8*1.04</f>
        <v>101.23776000000001</v>
      </c>
      <c r="L8" s="2">
        <v>260</v>
      </c>
      <c r="M8" s="54">
        <f t="shared" ref="M8:M15" si="6">+L8*K8</f>
        <v>26321.817600000002</v>
      </c>
      <c r="N8" s="66">
        <f t="shared" ref="N8:N15" si="7">+K8*1.04</f>
        <v>105.28727040000001</v>
      </c>
      <c r="O8" s="2">
        <v>260</v>
      </c>
      <c r="P8" s="54">
        <f t="shared" ref="P8:P15" si="8">+O8*N8</f>
        <v>27374.690304000003</v>
      </c>
      <c r="Q8" s="14">
        <f t="shared" si="1"/>
        <v>126741.94790400002</v>
      </c>
    </row>
    <row r="9" spans="1:17" hidden="1" outlineLevel="1" x14ac:dyDescent="0.25">
      <c r="A9" s="5" t="s">
        <v>10</v>
      </c>
      <c r="B9" s="53">
        <v>75</v>
      </c>
      <c r="C9" s="2">
        <v>260</v>
      </c>
      <c r="D9" s="66">
        <f t="shared" si="0"/>
        <v>19500</v>
      </c>
      <c r="E9" s="66">
        <f t="shared" ref="E9:E15" si="9">+B9*1.04</f>
        <v>78</v>
      </c>
      <c r="F9" s="2">
        <v>260</v>
      </c>
      <c r="G9" s="54">
        <f t="shared" si="2"/>
        <v>20280</v>
      </c>
      <c r="H9" s="66">
        <f t="shared" si="3"/>
        <v>81.12</v>
      </c>
      <c r="I9" s="2">
        <v>260</v>
      </c>
      <c r="J9" s="54">
        <f t="shared" si="4"/>
        <v>21091.200000000001</v>
      </c>
      <c r="K9" s="66">
        <f t="shared" si="5"/>
        <v>84.364800000000002</v>
      </c>
      <c r="L9" s="2">
        <v>260</v>
      </c>
      <c r="M9" s="54">
        <f t="shared" si="6"/>
        <v>21934.848000000002</v>
      </c>
      <c r="N9" s="66">
        <f t="shared" si="7"/>
        <v>87.739392000000009</v>
      </c>
      <c r="O9" s="2">
        <v>260</v>
      </c>
      <c r="P9" s="54">
        <f t="shared" si="8"/>
        <v>22812.241920000004</v>
      </c>
      <c r="Q9" s="14">
        <f t="shared" si="1"/>
        <v>105618.28992</v>
      </c>
    </row>
    <row r="10" spans="1:17" hidden="1" outlineLevel="1" x14ac:dyDescent="0.25">
      <c r="A10" s="5" t="s">
        <v>24</v>
      </c>
      <c r="B10" s="53">
        <v>75</v>
      </c>
      <c r="C10" s="2">
        <v>220</v>
      </c>
      <c r="D10" s="66">
        <f t="shared" si="0"/>
        <v>16500</v>
      </c>
      <c r="E10" s="66">
        <f t="shared" si="9"/>
        <v>78</v>
      </c>
      <c r="F10" s="2">
        <v>220</v>
      </c>
      <c r="G10" s="54">
        <f t="shared" si="2"/>
        <v>17160</v>
      </c>
      <c r="H10" s="66">
        <f t="shared" si="3"/>
        <v>81.12</v>
      </c>
      <c r="I10" s="2">
        <v>220</v>
      </c>
      <c r="J10" s="54">
        <f t="shared" si="4"/>
        <v>17846.400000000001</v>
      </c>
      <c r="K10" s="66">
        <f t="shared" si="5"/>
        <v>84.364800000000002</v>
      </c>
      <c r="L10" s="2">
        <v>220</v>
      </c>
      <c r="M10" s="54">
        <f t="shared" si="6"/>
        <v>18560.256000000001</v>
      </c>
      <c r="N10" s="66">
        <f t="shared" si="7"/>
        <v>87.739392000000009</v>
      </c>
      <c r="O10" s="2">
        <v>220</v>
      </c>
      <c r="P10" s="54">
        <f>+O10*N10</f>
        <v>19302.666240000002</v>
      </c>
      <c r="Q10" s="14">
        <f t="shared" si="1"/>
        <v>89369.322240000009</v>
      </c>
    </row>
    <row r="11" spans="1:17" hidden="1" outlineLevel="1" x14ac:dyDescent="0.25">
      <c r="A11" s="5" t="s">
        <v>11</v>
      </c>
      <c r="B11" s="53">
        <v>65</v>
      </c>
      <c r="C11" s="2">
        <v>260</v>
      </c>
      <c r="D11" s="66">
        <f t="shared" si="0"/>
        <v>16900</v>
      </c>
      <c r="E11" s="66">
        <f t="shared" si="9"/>
        <v>67.600000000000009</v>
      </c>
      <c r="F11" s="2">
        <v>260</v>
      </c>
      <c r="G11" s="54">
        <f t="shared" si="2"/>
        <v>17576.000000000004</v>
      </c>
      <c r="H11" s="66">
        <f t="shared" si="3"/>
        <v>70.304000000000016</v>
      </c>
      <c r="I11" s="2">
        <v>260</v>
      </c>
      <c r="J11" s="54">
        <f t="shared" si="4"/>
        <v>18279.040000000005</v>
      </c>
      <c r="K11" s="66">
        <f t="shared" si="5"/>
        <v>73.116160000000022</v>
      </c>
      <c r="L11" s="2">
        <v>260</v>
      </c>
      <c r="M11" s="54">
        <f t="shared" si="6"/>
        <v>19010.201600000004</v>
      </c>
      <c r="N11" s="66">
        <f t="shared" si="7"/>
        <v>76.040806400000022</v>
      </c>
      <c r="O11" s="2">
        <v>260</v>
      </c>
      <c r="P11" s="54">
        <f t="shared" si="8"/>
        <v>19770.609664000007</v>
      </c>
      <c r="Q11" s="14">
        <f t="shared" si="1"/>
        <v>91535.851264000012</v>
      </c>
    </row>
    <row r="12" spans="1:17" hidden="1" outlineLevel="1" x14ac:dyDescent="0.25">
      <c r="A12" s="5" t="s">
        <v>43</v>
      </c>
      <c r="B12" s="53">
        <v>65</v>
      </c>
      <c r="C12" s="2">
        <v>130</v>
      </c>
      <c r="D12" s="66">
        <f>+C12*B12</f>
        <v>8450</v>
      </c>
      <c r="E12" s="66">
        <f>+B12*1.04</f>
        <v>67.600000000000009</v>
      </c>
      <c r="F12" s="2">
        <v>130</v>
      </c>
      <c r="G12" s="54">
        <f>+F12*E12</f>
        <v>8788.0000000000018</v>
      </c>
      <c r="H12" s="66">
        <f>+E12*1.04</f>
        <v>70.304000000000016</v>
      </c>
      <c r="I12" s="2">
        <v>130</v>
      </c>
      <c r="J12" s="54">
        <f>+I12*H12</f>
        <v>9139.5200000000023</v>
      </c>
      <c r="K12" s="66">
        <f>+H12*1.04</f>
        <v>73.116160000000022</v>
      </c>
      <c r="L12" s="2">
        <v>130</v>
      </c>
      <c r="M12" s="54">
        <f>+L12*K12</f>
        <v>9505.100800000002</v>
      </c>
      <c r="N12" s="66">
        <f>+K12*1.04</f>
        <v>76.040806400000022</v>
      </c>
      <c r="O12" s="2">
        <v>130</v>
      </c>
      <c r="P12" s="54">
        <f>+O12*N12</f>
        <v>9885.3048320000034</v>
      </c>
      <c r="Q12" s="14">
        <f>+D12+G12+J12+M12+P12</f>
        <v>45767.925632000006</v>
      </c>
    </row>
    <row r="13" spans="1:17" hidden="1" outlineLevel="1" x14ac:dyDescent="0.25">
      <c r="A13" s="5" t="s">
        <v>9</v>
      </c>
      <c r="B13" s="53">
        <v>65</v>
      </c>
      <c r="C13" s="2">
        <v>130</v>
      </c>
      <c r="D13" s="66">
        <f t="shared" si="0"/>
        <v>8450</v>
      </c>
      <c r="E13" s="66">
        <f t="shared" si="9"/>
        <v>67.600000000000009</v>
      </c>
      <c r="F13" s="2">
        <v>130</v>
      </c>
      <c r="G13" s="54">
        <f t="shared" si="2"/>
        <v>8788.0000000000018</v>
      </c>
      <c r="H13" s="66">
        <f t="shared" si="3"/>
        <v>70.304000000000016</v>
      </c>
      <c r="I13" s="2">
        <v>130</v>
      </c>
      <c r="J13" s="54">
        <f t="shared" si="4"/>
        <v>9139.5200000000023</v>
      </c>
      <c r="K13" s="66">
        <f t="shared" si="5"/>
        <v>73.116160000000022</v>
      </c>
      <c r="L13" s="2">
        <v>130</v>
      </c>
      <c r="M13" s="54">
        <f t="shared" si="6"/>
        <v>9505.100800000002</v>
      </c>
      <c r="N13" s="66">
        <f t="shared" si="7"/>
        <v>76.040806400000022</v>
      </c>
      <c r="O13" s="2">
        <v>130</v>
      </c>
      <c r="P13" s="54">
        <f t="shared" si="8"/>
        <v>9885.3048320000034</v>
      </c>
      <c r="Q13" s="14">
        <f t="shared" si="1"/>
        <v>45767.925632000006</v>
      </c>
    </row>
    <row r="14" spans="1:17" hidden="1" outlineLevel="1" x14ac:dyDescent="0.25">
      <c r="A14" s="5" t="s">
        <v>32</v>
      </c>
      <c r="B14" s="53">
        <v>65</v>
      </c>
      <c r="C14" s="2">
        <v>90</v>
      </c>
      <c r="D14" s="66">
        <f t="shared" si="0"/>
        <v>5850</v>
      </c>
      <c r="E14" s="66">
        <f t="shared" si="9"/>
        <v>67.600000000000009</v>
      </c>
      <c r="F14" s="2">
        <v>90</v>
      </c>
      <c r="G14" s="54">
        <f t="shared" si="2"/>
        <v>6084.0000000000009</v>
      </c>
      <c r="H14" s="66">
        <f t="shared" si="3"/>
        <v>70.304000000000016</v>
      </c>
      <c r="I14" s="2">
        <v>90</v>
      </c>
      <c r="J14" s="54">
        <f t="shared" si="4"/>
        <v>6327.3600000000015</v>
      </c>
      <c r="K14" s="66">
        <f t="shared" si="5"/>
        <v>73.116160000000022</v>
      </c>
      <c r="L14" s="2">
        <v>90</v>
      </c>
      <c r="M14" s="54">
        <f t="shared" si="6"/>
        <v>6580.4544000000024</v>
      </c>
      <c r="N14" s="66">
        <f t="shared" si="7"/>
        <v>76.040806400000022</v>
      </c>
      <c r="O14" s="2">
        <v>90</v>
      </c>
      <c r="P14" s="54">
        <f t="shared" si="8"/>
        <v>6843.6725760000018</v>
      </c>
      <c r="Q14" s="14">
        <f t="shared" si="1"/>
        <v>31685.486976000004</v>
      </c>
    </row>
    <row r="15" spans="1:17" hidden="1" outlineLevel="1" x14ac:dyDescent="0.25">
      <c r="A15" s="5" t="s">
        <v>25</v>
      </c>
      <c r="B15" s="53">
        <v>40</v>
      </c>
      <c r="C15" s="2">
        <v>260</v>
      </c>
      <c r="D15" s="66">
        <f t="shared" si="0"/>
        <v>10400</v>
      </c>
      <c r="E15" s="66">
        <f t="shared" si="9"/>
        <v>41.6</v>
      </c>
      <c r="F15" s="2">
        <v>260</v>
      </c>
      <c r="G15" s="54">
        <f t="shared" si="2"/>
        <v>10816</v>
      </c>
      <c r="H15" s="66">
        <f>+E15*1.04</f>
        <v>43.264000000000003</v>
      </c>
      <c r="I15" s="2">
        <v>260</v>
      </c>
      <c r="J15" s="54">
        <f t="shared" si="4"/>
        <v>11248.640000000001</v>
      </c>
      <c r="K15" s="66">
        <f t="shared" si="5"/>
        <v>44.994560000000007</v>
      </c>
      <c r="L15" s="2">
        <v>260</v>
      </c>
      <c r="M15" s="54">
        <f t="shared" si="6"/>
        <v>11698.585600000002</v>
      </c>
      <c r="N15" s="66">
        <f t="shared" si="7"/>
        <v>46.794342400000012</v>
      </c>
      <c r="O15" s="2">
        <v>260</v>
      </c>
      <c r="P15" s="54">
        <f t="shared" si="8"/>
        <v>12166.529024000003</v>
      </c>
      <c r="Q15" s="14">
        <f t="shared" si="1"/>
        <v>56329.754624000008</v>
      </c>
    </row>
    <row r="16" spans="1:17" hidden="1" outlineLevel="1" x14ac:dyDescent="0.25">
      <c r="A16" s="5"/>
      <c r="B16" s="53"/>
      <c r="C16" s="2"/>
      <c r="D16" s="66"/>
      <c r="E16" s="66"/>
      <c r="F16" s="2"/>
      <c r="G16" s="54"/>
      <c r="H16" s="66"/>
      <c r="I16" s="2"/>
      <c r="J16" s="54"/>
      <c r="K16" s="66"/>
      <c r="L16" s="2"/>
      <c r="M16" s="54"/>
      <c r="N16" s="66"/>
      <c r="O16" s="2"/>
      <c r="P16" s="54"/>
      <c r="Q16" s="14"/>
    </row>
    <row r="17" spans="1:18" collapsed="1" x14ac:dyDescent="0.25">
      <c r="A17" s="62" t="s">
        <v>41</v>
      </c>
      <c r="B17" s="2"/>
      <c r="C17" s="2"/>
      <c r="D17" s="87">
        <f>SUM(D18:D24)</f>
        <v>89900</v>
      </c>
      <c r="E17" s="2"/>
      <c r="F17" s="2"/>
      <c r="G17" s="87">
        <f>SUM(G18:G24)</f>
        <v>46504</v>
      </c>
      <c r="H17" s="2"/>
      <c r="I17" s="2"/>
      <c r="J17" s="87">
        <f>SUM(J18:J24)</f>
        <v>46979.199999999997</v>
      </c>
      <c r="K17" s="2"/>
      <c r="L17" s="2"/>
      <c r="M17" s="87">
        <f>SUM(M18:M24)</f>
        <v>48098.368000000002</v>
      </c>
      <c r="N17" s="2"/>
      <c r="O17" s="2"/>
      <c r="P17" s="87">
        <f>SUM(P18:P24)</f>
        <v>46138.302720000007</v>
      </c>
      <c r="Q17" s="86">
        <f>+D17+G17+J17+M17+P17</f>
        <v>277619.87072000001</v>
      </c>
    </row>
    <row r="18" spans="1:18" hidden="1" outlineLevel="1" x14ac:dyDescent="0.25">
      <c r="A18" s="5" t="s">
        <v>12</v>
      </c>
      <c r="B18" s="53">
        <v>50</v>
      </c>
      <c r="C18" s="2">
        <v>60</v>
      </c>
      <c r="D18" s="66">
        <f>+C18*B18</f>
        <v>3000</v>
      </c>
      <c r="E18" s="66">
        <f>+B18*1.04</f>
        <v>52</v>
      </c>
      <c r="F18" s="2">
        <v>60</v>
      </c>
      <c r="G18" s="66">
        <f t="shared" ref="G18:G24" si="10">+F18*E18</f>
        <v>3120</v>
      </c>
      <c r="H18" s="66">
        <f>+E18*1.04</f>
        <v>54.08</v>
      </c>
      <c r="I18" s="2">
        <v>60</v>
      </c>
      <c r="J18" s="66">
        <f t="shared" ref="J18:J24" si="11">+I18*H18</f>
        <v>3244.7999999999997</v>
      </c>
      <c r="K18" s="66">
        <f>+H18*1.04</f>
        <v>56.243200000000002</v>
      </c>
      <c r="L18" s="2">
        <v>60</v>
      </c>
      <c r="M18" s="66">
        <f t="shared" ref="M18:M24" si="12">+L18*K18</f>
        <v>3374.5920000000001</v>
      </c>
      <c r="N18" s="66">
        <f>+K18*1.04</f>
        <v>58.492928000000006</v>
      </c>
      <c r="O18" s="2">
        <v>60</v>
      </c>
      <c r="P18" s="66">
        <f t="shared" ref="P18:P24" si="13">+O18*N18</f>
        <v>3509.5756800000004</v>
      </c>
      <c r="Q18" s="14">
        <f>+D18+G18+J18+M18+P18</f>
        <v>16248.96768</v>
      </c>
    </row>
    <row r="19" spans="1:18" hidden="1" outlineLevel="1" x14ac:dyDescent="0.25">
      <c r="A19" s="5" t="s">
        <v>13</v>
      </c>
      <c r="B19" s="53">
        <v>10</v>
      </c>
      <c r="C19" s="2">
        <v>60</v>
      </c>
      <c r="D19" s="66">
        <f>+C19*B19</f>
        <v>600</v>
      </c>
      <c r="E19" s="66">
        <f>+B19*1.04</f>
        <v>10.4</v>
      </c>
      <c r="F19" s="2">
        <v>60</v>
      </c>
      <c r="G19" s="66">
        <f t="shared" si="10"/>
        <v>624</v>
      </c>
      <c r="H19" s="66">
        <f>+E19*1.04</f>
        <v>10.816000000000001</v>
      </c>
      <c r="I19" s="2">
        <v>60</v>
      </c>
      <c r="J19" s="66">
        <f t="shared" si="11"/>
        <v>648.96</v>
      </c>
      <c r="K19" s="66">
        <f>+H19*1.04</f>
        <v>11.248640000000002</v>
      </c>
      <c r="L19" s="2">
        <v>60</v>
      </c>
      <c r="M19" s="66">
        <f t="shared" si="12"/>
        <v>674.91840000000013</v>
      </c>
      <c r="N19" s="66">
        <f>+K19*1.04</f>
        <v>11.698585600000003</v>
      </c>
      <c r="O19" s="2">
        <v>60</v>
      </c>
      <c r="P19" s="66">
        <f t="shared" si="13"/>
        <v>701.91513600000019</v>
      </c>
      <c r="Q19" s="14">
        <f>+D19+G19+J19+M19+P19</f>
        <v>3249.7935360000001</v>
      </c>
    </row>
    <row r="20" spans="1:18" hidden="1" outlineLevel="1" x14ac:dyDescent="0.25">
      <c r="A20" s="5" t="s">
        <v>26</v>
      </c>
      <c r="B20" s="53">
        <v>0</v>
      </c>
      <c r="C20" s="2">
        <v>12</v>
      </c>
      <c r="D20" s="66">
        <f>+B20*C20</f>
        <v>0</v>
      </c>
      <c r="E20" s="66">
        <v>300</v>
      </c>
      <c r="F20" s="2">
        <v>12</v>
      </c>
      <c r="G20" s="66">
        <f t="shared" si="10"/>
        <v>3600</v>
      </c>
      <c r="H20" s="66">
        <v>300</v>
      </c>
      <c r="I20" s="2">
        <v>12</v>
      </c>
      <c r="J20" s="54">
        <f t="shared" si="11"/>
        <v>3600</v>
      </c>
      <c r="K20" s="66">
        <v>300</v>
      </c>
      <c r="L20" s="2">
        <v>12</v>
      </c>
      <c r="M20" s="54">
        <f t="shared" si="12"/>
        <v>3600</v>
      </c>
      <c r="N20" s="66">
        <v>300</v>
      </c>
      <c r="O20" s="2">
        <v>12</v>
      </c>
      <c r="P20" s="54">
        <f t="shared" si="13"/>
        <v>3600</v>
      </c>
      <c r="Q20" s="14">
        <f t="shared" ref="Q20:Q24" si="14">+D20+G20+J20+M20+P20</f>
        <v>14400</v>
      </c>
    </row>
    <row r="21" spans="1:18" hidden="1" outlineLevel="1" x14ac:dyDescent="0.25">
      <c r="A21" s="5" t="s">
        <v>33</v>
      </c>
      <c r="B21" s="53">
        <v>700</v>
      </c>
      <c r="C21" s="2">
        <v>12</v>
      </c>
      <c r="D21" s="66">
        <f>+B21*C21</f>
        <v>8400</v>
      </c>
      <c r="E21" s="66">
        <f>+B21*1.04</f>
        <v>728</v>
      </c>
      <c r="F21" s="2">
        <v>12</v>
      </c>
      <c r="G21" s="66">
        <f t="shared" si="10"/>
        <v>8736</v>
      </c>
      <c r="H21" s="66">
        <f>+E21*1.04</f>
        <v>757.12</v>
      </c>
      <c r="I21" s="2">
        <v>12</v>
      </c>
      <c r="J21" s="54">
        <f t="shared" si="11"/>
        <v>9085.44</v>
      </c>
      <c r="K21" s="66">
        <f>+H21*1.04</f>
        <v>787.40480000000002</v>
      </c>
      <c r="L21" s="2">
        <v>12</v>
      </c>
      <c r="M21" s="54">
        <f t="shared" si="12"/>
        <v>9448.8575999999994</v>
      </c>
      <c r="N21" s="66">
        <f>+K21*1.04</f>
        <v>818.90099200000009</v>
      </c>
      <c r="O21" s="2">
        <v>12</v>
      </c>
      <c r="P21" s="54">
        <f t="shared" si="13"/>
        <v>9826.811904000002</v>
      </c>
      <c r="Q21" s="14">
        <f t="shared" si="14"/>
        <v>45497.109504000007</v>
      </c>
    </row>
    <row r="22" spans="1:18" hidden="1" outlineLevel="1" x14ac:dyDescent="0.25">
      <c r="A22" s="5" t="s">
        <v>27</v>
      </c>
      <c r="B22" s="53">
        <v>50000</v>
      </c>
      <c r="C22" s="2">
        <v>1</v>
      </c>
      <c r="D22" s="66">
        <f>+C22*B22</f>
        <v>50000</v>
      </c>
      <c r="E22" s="66">
        <v>0</v>
      </c>
      <c r="F22" s="2"/>
      <c r="G22" s="66">
        <f t="shared" si="10"/>
        <v>0</v>
      </c>
      <c r="H22" s="66"/>
      <c r="I22" s="2"/>
      <c r="J22" s="54">
        <f t="shared" si="11"/>
        <v>0</v>
      </c>
      <c r="K22" s="66"/>
      <c r="L22" s="2"/>
      <c r="M22" s="54">
        <f t="shared" si="12"/>
        <v>0</v>
      </c>
      <c r="N22" s="66"/>
      <c r="O22" s="2"/>
      <c r="P22" s="54">
        <f t="shared" si="13"/>
        <v>0</v>
      </c>
      <c r="Q22" s="14">
        <f t="shared" si="14"/>
        <v>50000</v>
      </c>
    </row>
    <row r="23" spans="1:18" hidden="1" outlineLevel="1" x14ac:dyDescent="0.25">
      <c r="A23" s="5" t="s">
        <v>18</v>
      </c>
      <c r="B23" s="53">
        <v>450</v>
      </c>
      <c r="C23" s="2">
        <v>12</v>
      </c>
      <c r="D23" s="66">
        <f>+B23*C23</f>
        <v>5400</v>
      </c>
      <c r="E23" s="66">
        <v>452</v>
      </c>
      <c r="F23" s="2">
        <v>12</v>
      </c>
      <c r="G23" s="66">
        <f t="shared" si="10"/>
        <v>5424</v>
      </c>
      <c r="H23" s="66">
        <v>450</v>
      </c>
      <c r="I23" s="2">
        <v>12</v>
      </c>
      <c r="J23" s="54">
        <f t="shared" si="11"/>
        <v>5400</v>
      </c>
      <c r="K23" s="66">
        <v>500</v>
      </c>
      <c r="L23" s="2">
        <v>12</v>
      </c>
      <c r="M23" s="54">
        <f t="shared" si="12"/>
        <v>6000</v>
      </c>
      <c r="N23" s="66">
        <v>500</v>
      </c>
      <c r="O23" s="2">
        <v>12</v>
      </c>
      <c r="P23" s="54">
        <f t="shared" si="13"/>
        <v>6000</v>
      </c>
      <c r="Q23" s="14">
        <f t="shared" si="14"/>
        <v>28224</v>
      </c>
    </row>
    <row r="24" spans="1:18" hidden="1" outlineLevel="1" x14ac:dyDescent="0.25">
      <c r="A24" s="5" t="s">
        <v>19</v>
      </c>
      <c r="B24" s="53">
        <v>4500</v>
      </c>
      <c r="C24" s="2">
        <v>5</v>
      </c>
      <c r="D24" s="66">
        <f>+B24*C24</f>
        <v>22500</v>
      </c>
      <c r="E24" s="66">
        <v>5000</v>
      </c>
      <c r="F24" s="2">
        <v>5</v>
      </c>
      <c r="G24" s="66">
        <f t="shared" si="10"/>
        <v>25000</v>
      </c>
      <c r="H24" s="66">
        <v>5000</v>
      </c>
      <c r="I24" s="2">
        <v>5</v>
      </c>
      <c r="J24" s="54">
        <f t="shared" si="11"/>
        <v>25000</v>
      </c>
      <c r="K24" s="66">
        <v>5000</v>
      </c>
      <c r="L24" s="2">
        <v>5</v>
      </c>
      <c r="M24" s="54">
        <f t="shared" si="12"/>
        <v>25000</v>
      </c>
      <c r="N24" s="66">
        <v>4500</v>
      </c>
      <c r="O24" s="2">
        <v>5</v>
      </c>
      <c r="P24" s="54">
        <f t="shared" si="13"/>
        <v>22500</v>
      </c>
      <c r="Q24" s="14">
        <f t="shared" si="14"/>
        <v>120000</v>
      </c>
      <c r="R24" s="32"/>
    </row>
    <row r="25" spans="1:18" hidden="1" outlineLevel="1" x14ac:dyDescent="0.25">
      <c r="A25" s="5"/>
      <c r="B25" s="53"/>
      <c r="C25" s="2"/>
      <c r="D25" s="66"/>
      <c r="E25" s="66"/>
      <c r="F25" s="2"/>
      <c r="G25" s="66"/>
      <c r="H25" s="66"/>
      <c r="I25" s="2"/>
      <c r="J25" s="54"/>
      <c r="K25" s="66"/>
      <c r="L25" s="2"/>
      <c r="M25" s="54"/>
      <c r="N25" s="66"/>
      <c r="O25" s="2"/>
      <c r="P25" s="54"/>
      <c r="Q25" s="14"/>
    </row>
    <row r="26" spans="1:18" collapsed="1" x14ac:dyDescent="0.25">
      <c r="A26" s="62" t="s">
        <v>14</v>
      </c>
      <c r="B26" s="2"/>
      <c r="C26" s="2"/>
      <c r="D26" s="88">
        <f>SUM(D27:D32)</f>
        <v>576500</v>
      </c>
      <c r="E26" s="2"/>
      <c r="F26" s="2"/>
      <c r="G26" s="88">
        <f>SUM(G27:G32)</f>
        <v>618500</v>
      </c>
      <c r="H26" s="2"/>
      <c r="I26" s="2"/>
      <c r="J26" s="88">
        <f>SUM(J27:J32)</f>
        <v>621000</v>
      </c>
      <c r="K26" s="2"/>
      <c r="L26" s="2"/>
      <c r="M26" s="88">
        <f>SUM(M27:M32)</f>
        <v>619000</v>
      </c>
      <c r="N26" s="2"/>
      <c r="O26" s="2"/>
      <c r="P26" s="88">
        <f>SUM(P27:P32)</f>
        <v>594791</v>
      </c>
      <c r="Q26" s="89">
        <f>+D26+G26+J26+M26+P26</f>
        <v>3029791</v>
      </c>
    </row>
    <row r="27" spans="1:18" hidden="1" outlineLevel="1" x14ac:dyDescent="0.25">
      <c r="A27" s="5" t="s">
        <v>15</v>
      </c>
      <c r="B27" s="53">
        <v>8000</v>
      </c>
      <c r="C27" s="2">
        <v>8</v>
      </c>
      <c r="D27" s="66">
        <f t="shared" ref="D27:D32" si="15">+B27*C27</f>
        <v>64000</v>
      </c>
      <c r="E27" s="66">
        <v>10000</v>
      </c>
      <c r="F27" s="2">
        <v>8</v>
      </c>
      <c r="G27" s="54">
        <f t="shared" ref="G27:G32" si="16">+F27*E27</f>
        <v>80000</v>
      </c>
      <c r="H27" s="66">
        <v>10000</v>
      </c>
      <c r="I27" s="2">
        <v>8</v>
      </c>
      <c r="J27" s="54">
        <f t="shared" ref="J27:J32" si="17">+I27*H27</f>
        <v>80000</v>
      </c>
      <c r="K27" s="66">
        <v>10000</v>
      </c>
      <c r="L27" s="2">
        <v>8</v>
      </c>
      <c r="M27" s="54">
        <f t="shared" ref="M27:M32" si="18">+L27*K27</f>
        <v>80000</v>
      </c>
      <c r="N27" s="66">
        <v>10000</v>
      </c>
      <c r="O27" s="2">
        <v>8</v>
      </c>
      <c r="P27" s="66">
        <f t="shared" ref="P27:P32" si="19">+O27*N27</f>
        <v>80000</v>
      </c>
      <c r="Q27" s="14">
        <f t="shared" ref="Q27:Q32" si="20">+D27+G27+J27+M27+P27</f>
        <v>384000</v>
      </c>
    </row>
    <row r="28" spans="1:18" s="38" customFormat="1" ht="15.75" hidden="1" customHeight="1" outlineLevel="1" x14ac:dyDescent="0.25">
      <c r="A28" s="63" t="s">
        <v>16</v>
      </c>
      <c r="B28" s="45">
        <v>10000</v>
      </c>
      <c r="C28" s="37">
        <v>8</v>
      </c>
      <c r="D28" s="66">
        <f t="shared" si="15"/>
        <v>80000</v>
      </c>
      <c r="E28" s="66">
        <v>13000</v>
      </c>
      <c r="F28" s="2">
        <v>8</v>
      </c>
      <c r="G28" s="54">
        <f t="shared" si="16"/>
        <v>104000</v>
      </c>
      <c r="H28" s="66">
        <v>13000</v>
      </c>
      <c r="I28" s="2">
        <v>8</v>
      </c>
      <c r="J28" s="54">
        <f t="shared" si="17"/>
        <v>104000</v>
      </c>
      <c r="K28" s="66">
        <v>13000</v>
      </c>
      <c r="L28" s="2">
        <v>8</v>
      </c>
      <c r="M28" s="54">
        <f t="shared" si="18"/>
        <v>104000</v>
      </c>
      <c r="N28" s="66">
        <v>10000</v>
      </c>
      <c r="O28" s="2">
        <v>8</v>
      </c>
      <c r="P28" s="66">
        <f t="shared" si="19"/>
        <v>80000</v>
      </c>
      <c r="Q28" s="71">
        <f t="shared" si="20"/>
        <v>472000</v>
      </c>
    </row>
    <row r="29" spans="1:18" s="38" customFormat="1" hidden="1" outlineLevel="1" x14ac:dyDescent="0.25">
      <c r="A29" s="63" t="s">
        <v>17</v>
      </c>
      <c r="B29" s="45">
        <v>2000</v>
      </c>
      <c r="C29" s="37">
        <v>10</v>
      </c>
      <c r="D29" s="66">
        <f t="shared" si="15"/>
        <v>20000</v>
      </c>
      <c r="E29" s="66">
        <v>2000</v>
      </c>
      <c r="F29" s="2">
        <v>11</v>
      </c>
      <c r="G29" s="54">
        <f t="shared" si="16"/>
        <v>22000</v>
      </c>
      <c r="H29" s="66">
        <v>2000</v>
      </c>
      <c r="I29" s="2">
        <v>11</v>
      </c>
      <c r="J29" s="54">
        <f t="shared" si="17"/>
        <v>22000</v>
      </c>
      <c r="K29" s="66">
        <v>2000</v>
      </c>
      <c r="L29" s="2">
        <v>10</v>
      </c>
      <c r="M29" s="54">
        <f t="shared" si="18"/>
        <v>20000</v>
      </c>
      <c r="N29" s="66">
        <v>2000</v>
      </c>
      <c r="O29" s="2">
        <v>10</v>
      </c>
      <c r="P29" s="66">
        <f t="shared" si="19"/>
        <v>20000</v>
      </c>
      <c r="Q29" s="71">
        <f t="shared" si="20"/>
        <v>104000</v>
      </c>
      <c r="R29" s="47"/>
    </row>
    <row r="30" spans="1:18" hidden="1" outlineLevel="1" x14ac:dyDescent="0.25">
      <c r="A30" s="5" t="s">
        <v>35</v>
      </c>
      <c r="B30" s="90">
        <v>12500</v>
      </c>
      <c r="C30" s="39">
        <v>1</v>
      </c>
      <c r="D30" s="91">
        <f t="shared" si="15"/>
        <v>12500</v>
      </c>
      <c r="E30" s="91">
        <v>12500</v>
      </c>
      <c r="F30" s="39">
        <v>1</v>
      </c>
      <c r="G30" s="92">
        <f t="shared" si="16"/>
        <v>12500</v>
      </c>
      <c r="H30" s="91">
        <v>15000</v>
      </c>
      <c r="I30" s="39">
        <v>1</v>
      </c>
      <c r="J30" s="92">
        <f t="shared" si="17"/>
        <v>15000</v>
      </c>
      <c r="K30" s="91">
        <v>15000</v>
      </c>
      <c r="L30" s="39">
        <v>1</v>
      </c>
      <c r="M30" s="92">
        <f t="shared" si="18"/>
        <v>15000</v>
      </c>
      <c r="N30" s="91">
        <v>14791</v>
      </c>
      <c r="O30" s="39">
        <v>1</v>
      </c>
      <c r="P30" s="91">
        <f t="shared" si="19"/>
        <v>14791</v>
      </c>
      <c r="Q30" s="71">
        <f t="shared" si="20"/>
        <v>69791</v>
      </c>
    </row>
    <row r="31" spans="1:18" s="38" customFormat="1" ht="30" hidden="1" outlineLevel="1" x14ac:dyDescent="0.25">
      <c r="A31" s="46" t="s">
        <v>39</v>
      </c>
      <c r="B31" s="45">
        <v>25000</v>
      </c>
      <c r="C31" s="37">
        <v>8</v>
      </c>
      <c r="D31" s="66">
        <f t="shared" si="15"/>
        <v>200000</v>
      </c>
      <c r="E31" s="66">
        <v>25000</v>
      </c>
      <c r="F31" s="2">
        <v>8</v>
      </c>
      <c r="G31" s="54">
        <f t="shared" si="16"/>
        <v>200000</v>
      </c>
      <c r="H31" s="66">
        <v>25000</v>
      </c>
      <c r="I31" s="2">
        <v>8</v>
      </c>
      <c r="J31" s="54">
        <f t="shared" si="17"/>
        <v>200000</v>
      </c>
      <c r="K31" s="66">
        <v>25000</v>
      </c>
      <c r="L31" s="2">
        <v>8</v>
      </c>
      <c r="M31" s="54">
        <f t="shared" si="18"/>
        <v>200000</v>
      </c>
      <c r="N31" s="66">
        <v>25000</v>
      </c>
      <c r="O31" s="2">
        <v>8</v>
      </c>
      <c r="P31" s="66">
        <f t="shared" si="19"/>
        <v>200000</v>
      </c>
      <c r="Q31" s="14">
        <f t="shared" si="20"/>
        <v>1000000</v>
      </c>
    </row>
    <row r="32" spans="1:18" s="38" customFormat="1" ht="30" hidden="1" outlineLevel="1" x14ac:dyDescent="0.25">
      <c r="A32" s="46" t="s">
        <v>40</v>
      </c>
      <c r="B32" s="45">
        <v>25000</v>
      </c>
      <c r="C32" s="37">
        <v>8</v>
      </c>
      <c r="D32" s="66">
        <f t="shared" si="15"/>
        <v>200000</v>
      </c>
      <c r="E32" s="66">
        <v>25000</v>
      </c>
      <c r="F32" s="2">
        <v>8</v>
      </c>
      <c r="G32" s="54">
        <f t="shared" si="16"/>
        <v>200000</v>
      </c>
      <c r="H32" s="66">
        <v>25000</v>
      </c>
      <c r="I32" s="2">
        <v>8</v>
      </c>
      <c r="J32" s="54">
        <f t="shared" si="17"/>
        <v>200000</v>
      </c>
      <c r="K32" s="66">
        <v>25000</v>
      </c>
      <c r="L32" s="2">
        <v>8</v>
      </c>
      <c r="M32" s="54">
        <f t="shared" si="18"/>
        <v>200000</v>
      </c>
      <c r="N32" s="66">
        <v>25000</v>
      </c>
      <c r="O32" s="2">
        <v>8</v>
      </c>
      <c r="P32" s="66">
        <f t="shared" si="19"/>
        <v>200000</v>
      </c>
      <c r="Q32" s="14">
        <f t="shared" si="20"/>
        <v>1000000</v>
      </c>
    </row>
    <row r="33" spans="1:18" collapsed="1" x14ac:dyDescent="0.25">
      <c r="A33" s="62" t="s">
        <v>28</v>
      </c>
      <c r="B33" s="2"/>
      <c r="C33" s="2"/>
      <c r="D33" s="87">
        <f>SUM(D34:D39)</f>
        <v>329000</v>
      </c>
      <c r="E33" s="2"/>
      <c r="F33" s="2"/>
      <c r="G33" s="87">
        <f>SUM(G34:G38)</f>
        <v>378000</v>
      </c>
      <c r="H33" s="2"/>
      <c r="I33" s="2"/>
      <c r="J33" s="87">
        <f>SUM(J34:J38)</f>
        <v>371000</v>
      </c>
      <c r="K33" s="93"/>
      <c r="L33" s="93"/>
      <c r="M33" s="87">
        <f>SUM(M34:M38)</f>
        <v>380000</v>
      </c>
      <c r="N33" s="2"/>
      <c r="O33" s="2"/>
      <c r="P33" s="87">
        <f>SUM(P34:P38)</f>
        <v>339000</v>
      </c>
      <c r="Q33" s="89">
        <f t="shared" ref="Q33:Q38" si="21">+D33+G33+J33+M33+P33</f>
        <v>1797000</v>
      </c>
    </row>
    <row r="34" spans="1:18" ht="45" hidden="1" outlineLevel="1" x14ac:dyDescent="0.25">
      <c r="A34" s="61" t="s">
        <v>29</v>
      </c>
      <c r="B34" s="53">
        <v>85000</v>
      </c>
      <c r="C34" s="2">
        <v>1</v>
      </c>
      <c r="D34" s="66">
        <f>+C34*B34</f>
        <v>85000</v>
      </c>
      <c r="E34" s="66">
        <v>90000</v>
      </c>
      <c r="F34" s="2">
        <v>1</v>
      </c>
      <c r="G34" s="66">
        <f>+E34*F34</f>
        <v>90000</v>
      </c>
      <c r="H34" s="66">
        <v>90000</v>
      </c>
      <c r="I34" s="2">
        <v>1</v>
      </c>
      <c r="J34" s="66">
        <f>+H34*I34</f>
        <v>90000</v>
      </c>
      <c r="K34" s="66">
        <v>90000</v>
      </c>
      <c r="L34" s="2">
        <v>1</v>
      </c>
      <c r="M34" s="54">
        <f>+L34*K34</f>
        <v>90000</v>
      </c>
      <c r="N34" s="66">
        <v>90000</v>
      </c>
      <c r="O34" s="2">
        <v>1</v>
      </c>
      <c r="P34" s="54">
        <f>+O34*N34</f>
        <v>90000</v>
      </c>
      <c r="Q34" s="71">
        <f t="shared" si="21"/>
        <v>445000</v>
      </c>
    </row>
    <row r="35" spans="1:18" ht="30" hidden="1" customHeight="1" outlineLevel="1" x14ac:dyDescent="0.25">
      <c r="A35" s="61" t="s">
        <v>34</v>
      </c>
      <c r="B35" s="53">
        <v>88000</v>
      </c>
      <c r="C35" s="2">
        <v>1</v>
      </c>
      <c r="D35" s="66">
        <f>+C35*B35</f>
        <v>88000</v>
      </c>
      <c r="E35" s="66">
        <v>88000</v>
      </c>
      <c r="F35" s="2">
        <v>1</v>
      </c>
      <c r="G35" s="66">
        <f>+F35*E35</f>
        <v>88000</v>
      </c>
      <c r="H35" s="66">
        <v>88000</v>
      </c>
      <c r="I35" s="2">
        <v>1</v>
      </c>
      <c r="J35" s="66">
        <f>+I35*H35</f>
        <v>88000</v>
      </c>
      <c r="K35" s="66">
        <v>88000</v>
      </c>
      <c r="L35" s="2">
        <v>1</v>
      </c>
      <c r="M35" s="54">
        <f>+L35*K35</f>
        <v>88000</v>
      </c>
      <c r="N35" s="66">
        <v>88000</v>
      </c>
      <c r="O35" s="2">
        <v>1</v>
      </c>
      <c r="P35" s="54">
        <f>+O35*N35</f>
        <v>88000</v>
      </c>
      <c r="Q35" s="71">
        <f t="shared" si="21"/>
        <v>440000</v>
      </c>
    </row>
    <row r="36" spans="1:18" ht="30" hidden="1" customHeight="1" outlineLevel="1" x14ac:dyDescent="0.25">
      <c r="A36" s="61" t="s">
        <v>42</v>
      </c>
      <c r="B36" s="53">
        <v>15000</v>
      </c>
      <c r="C36" s="2">
        <v>1</v>
      </c>
      <c r="D36" s="66">
        <f>+C36*B36</f>
        <v>15000</v>
      </c>
      <c r="E36" s="66">
        <v>20000</v>
      </c>
      <c r="F36" s="2">
        <v>1</v>
      </c>
      <c r="G36" s="66">
        <f>+F36*E36</f>
        <v>20000</v>
      </c>
      <c r="H36" s="66">
        <v>20000</v>
      </c>
      <c r="I36" s="2">
        <v>1</v>
      </c>
      <c r="J36" s="66">
        <f>+I36*H36</f>
        <v>20000</v>
      </c>
      <c r="K36" s="66">
        <v>22000</v>
      </c>
      <c r="L36" s="2">
        <v>1</v>
      </c>
      <c r="M36" s="54">
        <f>+L36*K36</f>
        <v>22000</v>
      </c>
      <c r="N36" s="66">
        <v>20000</v>
      </c>
      <c r="O36" s="2">
        <v>1</v>
      </c>
      <c r="P36" s="54">
        <f>+O36*N36</f>
        <v>20000</v>
      </c>
      <c r="Q36" s="71">
        <f t="shared" si="21"/>
        <v>97000</v>
      </c>
    </row>
    <row r="37" spans="1:18" s="38" customFormat="1" ht="48" hidden="1" customHeight="1" outlineLevel="1" x14ac:dyDescent="0.25">
      <c r="A37" s="46" t="s">
        <v>38</v>
      </c>
      <c r="B37" s="45">
        <v>12000</v>
      </c>
      <c r="C37" s="37">
        <v>8</v>
      </c>
      <c r="D37" s="66">
        <f>+C37*B37</f>
        <v>96000</v>
      </c>
      <c r="E37" s="66">
        <v>15000</v>
      </c>
      <c r="F37" s="2">
        <v>8</v>
      </c>
      <c r="G37" s="54">
        <f>+F37*E37</f>
        <v>120000</v>
      </c>
      <c r="H37" s="66">
        <v>16000</v>
      </c>
      <c r="I37" s="2">
        <v>8</v>
      </c>
      <c r="J37" s="54">
        <f>+I37*H37</f>
        <v>128000</v>
      </c>
      <c r="K37" s="66">
        <v>15000</v>
      </c>
      <c r="L37" s="2">
        <v>8</v>
      </c>
      <c r="M37" s="54">
        <f>+L37*K37</f>
        <v>120000</v>
      </c>
      <c r="N37" s="66">
        <v>12000</v>
      </c>
      <c r="O37" s="2">
        <v>8</v>
      </c>
      <c r="P37" s="66">
        <f>+O37*N37</f>
        <v>96000</v>
      </c>
      <c r="Q37" s="14">
        <f t="shared" si="21"/>
        <v>560000</v>
      </c>
    </row>
    <row r="38" spans="1:18" ht="30" hidden="1" customHeight="1" outlineLevel="1" x14ac:dyDescent="0.25">
      <c r="A38" s="94" t="s">
        <v>30</v>
      </c>
      <c r="B38" s="53">
        <v>45000</v>
      </c>
      <c r="C38" s="2">
        <v>1</v>
      </c>
      <c r="D38" s="66">
        <f>+C38*B38</f>
        <v>45000</v>
      </c>
      <c r="E38" s="66">
        <v>60000</v>
      </c>
      <c r="F38" s="2">
        <v>1</v>
      </c>
      <c r="G38" s="66">
        <f>+F38*E38</f>
        <v>60000</v>
      </c>
      <c r="H38" s="66">
        <v>45000</v>
      </c>
      <c r="I38" s="2">
        <v>1</v>
      </c>
      <c r="J38" s="66">
        <f>+I38*H38</f>
        <v>45000</v>
      </c>
      <c r="K38" s="66">
        <v>60000</v>
      </c>
      <c r="L38" s="2">
        <v>1</v>
      </c>
      <c r="M38" s="54">
        <f>+L38*K38</f>
        <v>60000</v>
      </c>
      <c r="N38" s="66">
        <v>45000</v>
      </c>
      <c r="O38" s="2">
        <v>1</v>
      </c>
      <c r="P38" s="54">
        <f>+O38*N38</f>
        <v>45000</v>
      </c>
      <c r="Q38" s="71">
        <f t="shared" si="21"/>
        <v>255000</v>
      </c>
    </row>
    <row r="39" spans="1:18" hidden="1" outlineLevel="1" x14ac:dyDescent="0.25">
      <c r="A39" s="5"/>
      <c r="B39" s="53"/>
      <c r="C39" s="2"/>
      <c r="D39" s="66"/>
      <c r="E39" s="2"/>
      <c r="F39" s="2"/>
      <c r="G39" s="2"/>
      <c r="H39" s="2"/>
      <c r="I39" s="2"/>
      <c r="J39" s="2"/>
      <c r="K39" s="2"/>
      <c r="L39" s="2"/>
      <c r="M39" s="2"/>
      <c r="N39" s="66"/>
      <c r="O39" s="2"/>
      <c r="P39" s="54"/>
      <c r="Q39" s="6"/>
    </row>
    <row r="40" spans="1:18" ht="15.75" collapsed="1" thickBot="1" x14ac:dyDescent="0.3">
      <c r="A40" s="95" t="s">
        <v>20</v>
      </c>
      <c r="B40" s="10"/>
      <c r="C40" s="10"/>
      <c r="D40" s="96">
        <f>D5+D17+D26+D33</f>
        <v>1160750</v>
      </c>
      <c r="E40" s="96"/>
      <c r="F40" s="96"/>
      <c r="G40" s="96">
        <f>G5+G17+G26+G33</f>
        <v>1214968</v>
      </c>
      <c r="H40" s="96"/>
      <c r="I40" s="96"/>
      <c r="J40" s="96">
        <f>J5+J17+J26+J33</f>
        <v>1217821.76</v>
      </c>
      <c r="K40" s="82"/>
      <c r="L40" s="82"/>
      <c r="M40" s="96">
        <f>M5+M17+M26+M33</f>
        <v>1233094.6304000001</v>
      </c>
      <c r="N40" s="82"/>
      <c r="O40" s="82"/>
      <c r="P40" s="96">
        <f>P5+P17+P26+P33</f>
        <v>1173365.4156160001</v>
      </c>
      <c r="Q40" s="97">
        <f>+P40+M40+J40+G40+D40</f>
        <v>5999999.806016</v>
      </c>
      <c r="R40" s="32">
        <f>Q5+Q17+Q26+Q33</f>
        <v>5999999.806016</v>
      </c>
    </row>
    <row r="41" spans="1:18" x14ac:dyDescent="0.25">
      <c r="D41" s="3"/>
    </row>
    <row r="42" spans="1:18" x14ac:dyDescent="0.25">
      <c r="Q42" s="32">
        <f>6000000-Q40</f>
        <v>0.19398400001227856</v>
      </c>
    </row>
    <row r="45" spans="1:18" x14ac:dyDescent="0.25">
      <c r="Q45" s="32"/>
    </row>
  </sheetData>
  <mergeCells count="6">
    <mergeCell ref="Q2:Q3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8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8"/>
  <sheetViews>
    <sheetView tabSelected="1" zoomScale="90" zoomScaleNormal="90" zoomScaleSheetLayoutView="80" workbookViewId="0">
      <selection activeCell="J31" activeCellId="2" sqref="D31 G31 J31"/>
    </sheetView>
  </sheetViews>
  <sheetFormatPr defaultRowHeight="15" x14ac:dyDescent="0.25"/>
  <cols>
    <col min="1" max="1" width="37.42578125" customWidth="1"/>
    <col min="2" max="2" width="9.85546875" customWidth="1"/>
    <col min="3" max="3" width="13.140625" customWidth="1"/>
    <col min="4" max="4" width="15.7109375" customWidth="1"/>
    <col min="5" max="5" width="10.140625" customWidth="1"/>
    <col min="6" max="6" width="11.42578125" customWidth="1"/>
    <col min="7" max="7" width="14.85546875" customWidth="1"/>
    <col min="8" max="8" width="9.85546875" customWidth="1"/>
    <col min="9" max="9" width="11" customWidth="1"/>
    <col min="10" max="10" width="15.28515625" customWidth="1"/>
    <col min="11" max="11" width="10.5703125" customWidth="1"/>
    <col min="12" max="12" width="11.140625" customWidth="1"/>
    <col min="13" max="13" width="15.42578125" customWidth="1"/>
    <col min="14" max="14" width="10" customWidth="1"/>
    <col min="15" max="15" width="11.140625" customWidth="1"/>
    <col min="16" max="16" width="14.5703125" customWidth="1"/>
    <col min="17" max="17" width="17" customWidth="1"/>
    <col min="18" max="18" width="16" customWidth="1"/>
    <col min="19" max="19" width="17.140625" customWidth="1"/>
    <col min="20" max="20" width="18.42578125" customWidth="1"/>
    <col min="21" max="21" width="22.28515625" customWidth="1"/>
    <col min="22" max="22" width="18" customWidth="1"/>
    <col min="23" max="23" width="19.28515625" customWidth="1"/>
    <col min="24" max="24" width="14.28515625" bestFit="1" customWidth="1"/>
  </cols>
  <sheetData>
    <row r="1" spans="1:24" ht="15.75" thickBot="1" x14ac:dyDescent="0.3"/>
    <row r="2" spans="1:24" x14ac:dyDescent="0.25">
      <c r="A2" s="64" t="s">
        <v>0</v>
      </c>
      <c r="B2" s="146" t="s">
        <v>3</v>
      </c>
      <c r="C2" s="142"/>
      <c r="D2" s="147"/>
      <c r="E2" s="146" t="s">
        <v>4</v>
      </c>
      <c r="F2" s="142"/>
      <c r="G2" s="147"/>
      <c r="H2" s="146" t="s">
        <v>5</v>
      </c>
      <c r="I2" s="142"/>
      <c r="J2" s="147"/>
      <c r="K2" s="146" t="s">
        <v>6</v>
      </c>
      <c r="L2" s="142"/>
      <c r="M2" s="147"/>
      <c r="N2" s="146" t="s">
        <v>7</v>
      </c>
      <c r="O2" s="142"/>
      <c r="P2" s="148"/>
      <c r="Q2" s="144" t="s">
        <v>22</v>
      </c>
      <c r="R2" s="143" t="s">
        <v>49</v>
      </c>
      <c r="S2" s="143" t="s">
        <v>50</v>
      </c>
      <c r="T2" s="143" t="s">
        <v>51</v>
      </c>
      <c r="U2" s="143">
        <v>2025</v>
      </c>
      <c r="V2" s="143">
        <v>2026</v>
      </c>
      <c r="W2" s="143">
        <v>2027</v>
      </c>
    </row>
    <row r="3" spans="1:24" ht="39.75" customHeight="1" x14ac:dyDescent="0.25">
      <c r="A3" s="11"/>
      <c r="B3" s="77" t="s">
        <v>23</v>
      </c>
      <c r="C3" s="78" t="s">
        <v>1</v>
      </c>
      <c r="D3" s="79" t="s">
        <v>2</v>
      </c>
      <c r="E3" s="77" t="s">
        <v>21</v>
      </c>
      <c r="F3" s="78" t="s">
        <v>1</v>
      </c>
      <c r="G3" s="79" t="s">
        <v>2</v>
      </c>
      <c r="H3" s="77" t="s">
        <v>23</v>
      </c>
      <c r="I3" s="78" t="s">
        <v>1</v>
      </c>
      <c r="J3" s="79" t="s">
        <v>2</v>
      </c>
      <c r="K3" s="77" t="s">
        <v>21</v>
      </c>
      <c r="L3" s="78" t="s">
        <v>1</v>
      </c>
      <c r="M3" s="79" t="s">
        <v>2</v>
      </c>
      <c r="N3" s="77" t="s">
        <v>21</v>
      </c>
      <c r="O3" s="78" t="s">
        <v>1</v>
      </c>
      <c r="P3" s="80" t="s">
        <v>2</v>
      </c>
      <c r="Q3" s="145"/>
      <c r="R3" s="143"/>
      <c r="S3" s="143"/>
      <c r="T3" s="143"/>
      <c r="U3" s="143"/>
      <c r="V3" s="143"/>
      <c r="W3" s="143"/>
    </row>
    <row r="4" spans="1:24" ht="15.75" thickBot="1" x14ac:dyDescent="0.3">
      <c r="A4" s="16"/>
      <c r="B4" s="17"/>
      <c r="C4" s="18"/>
      <c r="D4" s="19"/>
      <c r="E4" s="17"/>
      <c r="F4" s="18"/>
      <c r="G4" s="19"/>
      <c r="H4" s="17"/>
      <c r="I4" s="18"/>
      <c r="J4" s="19"/>
      <c r="K4" s="17"/>
      <c r="L4" s="18"/>
      <c r="M4" s="19"/>
      <c r="N4" s="17"/>
      <c r="O4" s="18"/>
      <c r="P4" s="20"/>
      <c r="Q4" s="103"/>
      <c r="R4" s="2"/>
      <c r="S4" s="2"/>
      <c r="T4" s="2"/>
      <c r="U4" s="2"/>
      <c r="V4" s="2"/>
      <c r="W4" s="2"/>
    </row>
    <row r="5" spans="1:24" ht="15.75" thickBot="1" x14ac:dyDescent="0.3">
      <c r="A5" s="12" t="s">
        <v>8</v>
      </c>
      <c r="B5" s="22"/>
      <c r="C5" s="23"/>
      <c r="D5" s="59">
        <f>SUM(D6:D15)</f>
        <v>165350</v>
      </c>
      <c r="E5" s="22"/>
      <c r="F5" s="23"/>
      <c r="G5" s="59">
        <f>SUM(G6:G15)</f>
        <v>171964</v>
      </c>
      <c r="H5" s="22"/>
      <c r="I5" s="23"/>
      <c r="J5" s="59">
        <f>SUM(J6:J15)</f>
        <v>178842.56000000003</v>
      </c>
      <c r="K5" s="22"/>
      <c r="L5" s="23"/>
      <c r="M5" s="59">
        <f>SUM(M6:M15)</f>
        <v>185996.26240000001</v>
      </c>
      <c r="N5" s="22"/>
      <c r="O5" s="23"/>
      <c r="P5" s="60">
        <f>SUM(P6:P15)</f>
        <v>193436.11289600004</v>
      </c>
      <c r="Q5" s="104">
        <f>+D5+G5+J5+M5+P5</f>
        <v>895588.9352960001</v>
      </c>
      <c r="R5" s="85">
        <v>79013.799875123485</v>
      </c>
      <c r="S5" s="85">
        <v>164566.71388453999</v>
      </c>
      <c r="T5" s="85">
        <f>+Q5-R5-S5</f>
        <v>652008.42153633654</v>
      </c>
      <c r="U5" s="59">
        <v>178842.56</v>
      </c>
      <c r="V5" s="59">
        <v>185996.26240000001</v>
      </c>
      <c r="W5" s="59">
        <v>193436.11289600004</v>
      </c>
      <c r="X5" s="32"/>
    </row>
    <row r="6" spans="1:24" ht="15.75" hidden="1" thickBot="1" x14ac:dyDescent="0.3">
      <c r="A6" s="11" t="s">
        <v>36</v>
      </c>
      <c r="B6" s="7">
        <v>115</v>
      </c>
      <c r="C6" s="2">
        <v>260</v>
      </c>
      <c r="D6" s="8">
        <f t="shared" ref="D6:D15" si="0">+C6*B6</f>
        <v>29900</v>
      </c>
      <c r="E6" s="7">
        <f>+B6*1.04</f>
        <v>119.60000000000001</v>
      </c>
      <c r="F6" s="2">
        <v>260</v>
      </c>
      <c r="G6" s="14">
        <f>+F6*E6</f>
        <v>31096.000000000004</v>
      </c>
      <c r="H6" s="7">
        <f>+E6*1.04</f>
        <v>124.38400000000001</v>
      </c>
      <c r="I6" s="2">
        <v>260</v>
      </c>
      <c r="J6" s="14">
        <f>+I6*H6</f>
        <v>32339.840000000004</v>
      </c>
      <c r="K6" s="7">
        <f>+H6*1.04</f>
        <v>129.35936000000001</v>
      </c>
      <c r="L6" s="2">
        <v>260</v>
      </c>
      <c r="M6" s="14">
        <f>+L6*K6</f>
        <v>33633.433600000004</v>
      </c>
      <c r="N6" s="7">
        <f>+K6*1.04</f>
        <v>134.53373440000001</v>
      </c>
      <c r="O6" s="2">
        <v>260</v>
      </c>
      <c r="P6" s="15">
        <f>+O6*N6</f>
        <v>34978.770944000004</v>
      </c>
      <c r="Q6" s="105">
        <f t="shared" ref="Q6:Q15" si="1">+D6+G6+J6+M6+P6</f>
        <v>161948.044544</v>
      </c>
      <c r="R6" s="85"/>
      <c r="S6" s="2"/>
      <c r="T6" s="136"/>
      <c r="U6" s="2"/>
      <c r="V6" s="2"/>
      <c r="W6" s="2"/>
    </row>
    <row r="7" spans="1:24" ht="30.75" hidden="1" thickBot="1" x14ac:dyDescent="0.3">
      <c r="A7" s="13" t="s">
        <v>37</v>
      </c>
      <c r="B7" s="7">
        <v>100</v>
      </c>
      <c r="C7" s="2">
        <v>260</v>
      </c>
      <c r="D7" s="8">
        <f>+C7*B7</f>
        <v>26000</v>
      </c>
      <c r="E7" s="7">
        <f>+B7*1.04</f>
        <v>104</v>
      </c>
      <c r="F7" s="2">
        <v>260</v>
      </c>
      <c r="G7" s="14">
        <f>+F7*E7</f>
        <v>27040</v>
      </c>
      <c r="H7" s="7">
        <f>+E7*1.04</f>
        <v>108.16</v>
      </c>
      <c r="I7" s="2">
        <v>260</v>
      </c>
      <c r="J7" s="14">
        <f>+I7*H7</f>
        <v>28121.599999999999</v>
      </c>
      <c r="K7" s="7">
        <f>+H7*1.04</f>
        <v>112.4864</v>
      </c>
      <c r="L7" s="2">
        <v>260</v>
      </c>
      <c r="M7" s="14">
        <f>+L7*K7</f>
        <v>29246.464</v>
      </c>
      <c r="N7" s="7">
        <f>+K7*1.04</f>
        <v>116.98585600000001</v>
      </c>
      <c r="O7" s="2">
        <v>260</v>
      </c>
      <c r="P7" s="15">
        <f>+O7*N7</f>
        <v>30416.322560000004</v>
      </c>
      <c r="Q7" s="105">
        <f t="shared" si="1"/>
        <v>140824.38656000001</v>
      </c>
      <c r="R7" s="85"/>
      <c r="S7" s="2"/>
      <c r="T7" s="136"/>
      <c r="U7" s="2"/>
      <c r="V7" s="2"/>
      <c r="W7" s="2"/>
    </row>
    <row r="8" spans="1:24" ht="15.75" hidden="1" thickBot="1" x14ac:dyDescent="0.3">
      <c r="A8" s="11" t="s">
        <v>31</v>
      </c>
      <c r="B8" s="7">
        <v>90</v>
      </c>
      <c r="C8" s="2">
        <v>260</v>
      </c>
      <c r="D8" s="8">
        <f t="shared" si="0"/>
        <v>23400</v>
      </c>
      <c r="E8" s="7">
        <f>+B8*1.04</f>
        <v>93.600000000000009</v>
      </c>
      <c r="F8" s="2">
        <v>260</v>
      </c>
      <c r="G8" s="14">
        <f t="shared" ref="G8:G15" si="2">+F8*E8</f>
        <v>24336.000000000004</v>
      </c>
      <c r="H8" s="7">
        <f t="shared" ref="H8:H14" si="3">+E8*1.04</f>
        <v>97.344000000000008</v>
      </c>
      <c r="I8" s="2">
        <v>260</v>
      </c>
      <c r="J8" s="14">
        <f t="shared" ref="J8:J15" si="4">+I8*H8</f>
        <v>25309.440000000002</v>
      </c>
      <c r="K8" s="7">
        <f t="shared" ref="K8:K15" si="5">+H8*1.04</f>
        <v>101.23776000000001</v>
      </c>
      <c r="L8" s="2">
        <v>260</v>
      </c>
      <c r="M8" s="14">
        <f t="shared" ref="M8:M15" si="6">+L8*K8</f>
        <v>26321.817600000002</v>
      </c>
      <c r="N8" s="7">
        <f t="shared" ref="N8:N15" si="7">+K8*1.04</f>
        <v>105.28727040000001</v>
      </c>
      <c r="O8" s="2">
        <v>260</v>
      </c>
      <c r="P8" s="15">
        <f t="shared" ref="P8:P15" si="8">+O8*N8</f>
        <v>27374.690304000003</v>
      </c>
      <c r="Q8" s="105">
        <f t="shared" si="1"/>
        <v>126741.94790400002</v>
      </c>
      <c r="R8" s="85"/>
      <c r="S8" s="2"/>
      <c r="T8" s="136"/>
      <c r="U8" s="2"/>
      <c r="V8" s="2"/>
      <c r="W8" s="2"/>
    </row>
    <row r="9" spans="1:24" ht="15.75" hidden="1" thickBot="1" x14ac:dyDescent="0.3">
      <c r="A9" s="11" t="s">
        <v>10</v>
      </c>
      <c r="B9" s="7">
        <v>75</v>
      </c>
      <c r="C9" s="2">
        <v>260</v>
      </c>
      <c r="D9" s="8">
        <f t="shared" si="0"/>
        <v>19500</v>
      </c>
      <c r="E9" s="7">
        <f t="shared" ref="E9:E15" si="9">+B9*1.04</f>
        <v>78</v>
      </c>
      <c r="F9" s="2">
        <v>260</v>
      </c>
      <c r="G9" s="14">
        <f t="shared" si="2"/>
        <v>20280</v>
      </c>
      <c r="H9" s="7">
        <f t="shared" si="3"/>
        <v>81.12</v>
      </c>
      <c r="I9" s="2">
        <v>260</v>
      </c>
      <c r="J9" s="14">
        <f t="shared" si="4"/>
        <v>21091.200000000001</v>
      </c>
      <c r="K9" s="7">
        <f t="shared" si="5"/>
        <v>84.364800000000002</v>
      </c>
      <c r="L9" s="2">
        <v>260</v>
      </c>
      <c r="M9" s="14">
        <f t="shared" si="6"/>
        <v>21934.848000000002</v>
      </c>
      <c r="N9" s="7">
        <f t="shared" si="7"/>
        <v>87.739392000000009</v>
      </c>
      <c r="O9" s="2">
        <v>260</v>
      </c>
      <c r="P9" s="15">
        <f t="shared" si="8"/>
        <v>22812.241920000004</v>
      </c>
      <c r="Q9" s="105">
        <f t="shared" si="1"/>
        <v>105618.28992</v>
      </c>
      <c r="R9" s="85"/>
      <c r="S9" s="2"/>
      <c r="T9" s="136"/>
      <c r="U9" s="2"/>
      <c r="V9" s="2"/>
      <c r="W9" s="2"/>
    </row>
    <row r="10" spans="1:24" ht="15.75" hidden="1" thickBot="1" x14ac:dyDescent="0.3">
      <c r="A10" s="11" t="s">
        <v>24</v>
      </c>
      <c r="B10" s="7">
        <v>75</v>
      </c>
      <c r="C10" s="2">
        <v>220</v>
      </c>
      <c r="D10" s="8">
        <f t="shared" si="0"/>
        <v>16500</v>
      </c>
      <c r="E10" s="7">
        <f t="shared" si="9"/>
        <v>78</v>
      </c>
      <c r="F10" s="2">
        <v>220</v>
      </c>
      <c r="G10" s="14">
        <f t="shared" si="2"/>
        <v>17160</v>
      </c>
      <c r="H10" s="7">
        <f t="shared" si="3"/>
        <v>81.12</v>
      </c>
      <c r="I10" s="2">
        <v>220</v>
      </c>
      <c r="J10" s="14">
        <f t="shared" si="4"/>
        <v>17846.400000000001</v>
      </c>
      <c r="K10" s="7">
        <f t="shared" si="5"/>
        <v>84.364800000000002</v>
      </c>
      <c r="L10" s="2">
        <v>220</v>
      </c>
      <c r="M10" s="14">
        <f t="shared" si="6"/>
        <v>18560.256000000001</v>
      </c>
      <c r="N10" s="7">
        <f t="shared" si="7"/>
        <v>87.739392000000009</v>
      </c>
      <c r="O10" s="2">
        <v>220</v>
      </c>
      <c r="P10" s="15">
        <f>+O10*N10</f>
        <v>19302.666240000002</v>
      </c>
      <c r="Q10" s="105">
        <f t="shared" si="1"/>
        <v>89369.322240000009</v>
      </c>
      <c r="R10" s="85"/>
      <c r="S10" s="2"/>
      <c r="T10" s="136"/>
      <c r="U10" s="2"/>
      <c r="V10" s="2"/>
      <c r="W10" s="2"/>
    </row>
    <row r="11" spans="1:24" ht="15.75" hidden="1" thickBot="1" x14ac:dyDescent="0.3">
      <c r="A11" s="11" t="s">
        <v>11</v>
      </c>
      <c r="B11" s="7">
        <v>65</v>
      </c>
      <c r="C11" s="2">
        <v>260</v>
      </c>
      <c r="D11" s="8">
        <f t="shared" si="0"/>
        <v>16900</v>
      </c>
      <c r="E11" s="7">
        <f t="shared" si="9"/>
        <v>67.600000000000009</v>
      </c>
      <c r="F11" s="2">
        <v>260</v>
      </c>
      <c r="G11" s="14">
        <f t="shared" si="2"/>
        <v>17576.000000000004</v>
      </c>
      <c r="H11" s="7">
        <f t="shared" si="3"/>
        <v>70.304000000000016</v>
      </c>
      <c r="I11" s="2">
        <v>260</v>
      </c>
      <c r="J11" s="14">
        <f t="shared" si="4"/>
        <v>18279.040000000005</v>
      </c>
      <c r="K11" s="7">
        <f t="shared" si="5"/>
        <v>73.116160000000022</v>
      </c>
      <c r="L11" s="58">
        <v>260</v>
      </c>
      <c r="M11" s="14">
        <f t="shared" si="6"/>
        <v>19010.201600000004</v>
      </c>
      <c r="N11" s="7">
        <f t="shared" si="7"/>
        <v>76.040806400000022</v>
      </c>
      <c r="O11" s="2">
        <v>260</v>
      </c>
      <c r="P11" s="15">
        <f t="shared" si="8"/>
        <v>19770.609664000007</v>
      </c>
      <c r="Q11" s="105">
        <f t="shared" si="1"/>
        <v>91535.851264000012</v>
      </c>
      <c r="R11" s="85"/>
      <c r="S11" s="2"/>
      <c r="T11" s="136"/>
      <c r="U11" s="2"/>
      <c r="V11" s="2"/>
      <c r="W11" s="2"/>
    </row>
    <row r="12" spans="1:24" ht="15.75" hidden="1" thickBot="1" x14ac:dyDescent="0.3">
      <c r="A12" s="11" t="s">
        <v>43</v>
      </c>
      <c r="B12" s="7">
        <v>65</v>
      </c>
      <c r="C12" s="2">
        <v>130</v>
      </c>
      <c r="D12" s="8">
        <f>+C12*B12</f>
        <v>8450</v>
      </c>
      <c r="E12" s="7">
        <f>+B12*1.04</f>
        <v>67.600000000000009</v>
      </c>
      <c r="F12" s="2">
        <v>130</v>
      </c>
      <c r="G12" s="14">
        <f>+F12*E12</f>
        <v>8788.0000000000018</v>
      </c>
      <c r="H12" s="7">
        <f>+E12*1.04</f>
        <v>70.304000000000016</v>
      </c>
      <c r="I12" s="2">
        <v>130</v>
      </c>
      <c r="J12" s="14">
        <f>+I12*H12</f>
        <v>9139.5200000000023</v>
      </c>
      <c r="K12" s="7">
        <f>+H12*1.04</f>
        <v>73.116160000000022</v>
      </c>
      <c r="L12" s="2">
        <v>130</v>
      </c>
      <c r="M12" s="14">
        <f>+L12*K12</f>
        <v>9505.100800000002</v>
      </c>
      <c r="N12" s="7">
        <f>+K12*1.04</f>
        <v>76.040806400000022</v>
      </c>
      <c r="O12" s="2">
        <v>130</v>
      </c>
      <c r="P12" s="15">
        <f>+O12*N12</f>
        <v>9885.3048320000034</v>
      </c>
      <c r="Q12" s="105">
        <f>+D12+G12+J12+M12+P12</f>
        <v>45767.925632000006</v>
      </c>
      <c r="R12" s="85"/>
      <c r="S12" s="2"/>
      <c r="T12" s="136"/>
      <c r="U12" s="2"/>
      <c r="V12" s="2"/>
      <c r="W12" s="2"/>
    </row>
    <row r="13" spans="1:24" ht="15.75" hidden="1" thickBot="1" x14ac:dyDescent="0.3">
      <c r="A13" s="11" t="s">
        <v>9</v>
      </c>
      <c r="B13" s="7">
        <v>65</v>
      </c>
      <c r="C13" s="2">
        <v>130</v>
      </c>
      <c r="D13" s="8">
        <f t="shared" si="0"/>
        <v>8450</v>
      </c>
      <c r="E13" s="7">
        <f t="shared" si="9"/>
        <v>67.600000000000009</v>
      </c>
      <c r="F13" s="2">
        <v>130</v>
      </c>
      <c r="G13" s="14">
        <f t="shared" si="2"/>
        <v>8788.0000000000018</v>
      </c>
      <c r="H13" s="7">
        <f t="shared" si="3"/>
        <v>70.304000000000016</v>
      </c>
      <c r="I13" s="2">
        <v>130</v>
      </c>
      <c r="J13" s="14">
        <f t="shared" si="4"/>
        <v>9139.5200000000023</v>
      </c>
      <c r="K13" s="7">
        <f t="shared" si="5"/>
        <v>73.116160000000022</v>
      </c>
      <c r="L13" s="2">
        <v>130</v>
      </c>
      <c r="M13" s="14">
        <f t="shared" si="6"/>
        <v>9505.100800000002</v>
      </c>
      <c r="N13" s="7">
        <f t="shared" si="7"/>
        <v>76.040806400000022</v>
      </c>
      <c r="O13" s="2">
        <v>130</v>
      </c>
      <c r="P13" s="15">
        <f t="shared" si="8"/>
        <v>9885.3048320000034</v>
      </c>
      <c r="Q13" s="105">
        <f t="shared" si="1"/>
        <v>45767.925632000006</v>
      </c>
      <c r="R13" s="85"/>
      <c r="S13" s="2"/>
      <c r="T13" s="136"/>
      <c r="U13" s="2"/>
      <c r="V13" s="2"/>
      <c r="W13" s="2"/>
    </row>
    <row r="14" spans="1:24" ht="15.75" hidden="1" thickBot="1" x14ac:dyDescent="0.3">
      <c r="A14" s="11" t="s">
        <v>32</v>
      </c>
      <c r="B14" s="7">
        <v>65</v>
      </c>
      <c r="C14" s="2">
        <v>90</v>
      </c>
      <c r="D14" s="8">
        <f t="shared" si="0"/>
        <v>5850</v>
      </c>
      <c r="E14" s="7">
        <f t="shared" si="9"/>
        <v>67.600000000000009</v>
      </c>
      <c r="F14" s="2">
        <v>90</v>
      </c>
      <c r="G14" s="14">
        <f t="shared" si="2"/>
        <v>6084.0000000000009</v>
      </c>
      <c r="H14" s="7">
        <f t="shared" si="3"/>
        <v>70.304000000000016</v>
      </c>
      <c r="I14" s="2">
        <v>90</v>
      </c>
      <c r="J14" s="14">
        <f t="shared" si="4"/>
        <v>6327.3600000000015</v>
      </c>
      <c r="K14" s="7">
        <f t="shared" si="5"/>
        <v>73.116160000000022</v>
      </c>
      <c r="L14" s="2">
        <v>90</v>
      </c>
      <c r="M14" s="14">
        <f t="shared" si="6"/>
        <v>6580.4544000000024</v>
      </c>
      <c r="N14" s="7">
        <f t="shared" si="7"/>
        <v>76.040806400000022</v>
      </c>
      <c r="O14" s="2">
        <v>90</v>
      </c>
      <c r="P14" s="15">
        <f t="shared" si="8"/>
        <v>6843.6725760000018</v>
      </c>
      <c r="Q14" s="105">
        <f t="shared" si="1"/>
        <v>31685.486976000004</v>
      </c>
      <c r="R14" s="85"/>
      <c r="S14" s="2"/>
      <c r="T14" s="136"/>
      <c r="U14" s="2"/>
      <c r="V14" s="2"/>
      <c r="W14" s="2"/>
    </row>
    <row r="15" spans="1:24" ht="15.75" hidden="1" thickBot="1" x14ac:dyDescent="0.3">
      <c r="A15" s="11" t="s">
        <v>25</v>
      </c>
      <c r="B15" s="7">
        <v>40</v>
      </c>
      <c r="C15" s="2">
        <v>260</v>
      </c>
      <c r="D15" s="8">
        <f t="shared" si="0"/>
        <v>10400</v>
      </c>
      <c r="E15" s="7">
        <f t="shared" si="9"/>
        <v>41.6</v>
      </c>
      <c r="F15" s="2">
        <v>260</v>
      </c>
      <c r="G15" s="14">
        <f t="shared" si="2"/>
        <v>10816</v>
      </c>
      <c r="H15" s="7">
        <f>+E15*1.04</f>
        <v>43.264000000000003</v>
      </c>
      <c r="I15" s="2">
        <v>260</v>
      </c>
      <c r="J15" s="14">
        <f t="shared" si="4"/>
        <v>11248.640000000001</v>
      </c>
      <c r="K15" s="7">
        <f t="shared" si="5"/>
        <v>44.994560000000007</v>
      </c>
      <c r="L15" s="2">
        <v>260</v>
      </c>
      <c r="M15" s="14">
        <f t="shared" si="6"/>
        <v>11698.585600000002</v>
      </c>
      <c r="N15" s="7">
        <f t="shared" si="7"/>
        <v>46.794342400000012</v>
      </c>
      <c r="O15" s="2">
        <v>260</v>
      </c>
      <c r="P15" s="15">
        <f t="shared" si="8"/>
        <v>12166.529024000003</v>
      </c>
      <c r="Q15" s="105">
        <f t="shared" si="1"/>
        <v>56329.754624000008</v>
      </c>
      <c r="R15" s="85"/>
      <c r="S15" s="2"/>
      <c r="T15" s="136"/>
      <c r="U15" s="2"/>
      <c r="V15" s="2"/>
      <c r="W15" s="2"/>
    </row>
    <row r="16" spans="1:24" ht="15.75" hidden="1" thickBot="1" x14ac:dyDescent="0.3">
      <c r="A16" s="16"/>
      <c r="B16" s="17"/>
      <c r="C16" s="18"/>
      <c r="D16" s="19"/>
      <c r="E16" s="17"/>
      <c r="F16" s="18"/>
      <c r="G16" s="19"/>
      <c r="H16" s="17"/>
      <c r="I16" s="18"/>
      <c r="J16" s="19"/>
      <c r="K16" s="17"/>
      <c r="L16" s="18"/>
      <c r="M16" s="19"/>
      <c r="N16" s="17"/>
      <c r="O16" s="18"/>
      <c r="P16" s="20"/>
      <c r="Q16" s="103"/>
      <c r="R16" s="85"/>
      <c r="S16" s="2"/>
      <c r="T16" s="136"/>
      <c r="U16" s="2"/>
      <c r="V16" s="2"/>
      <c r="W16" s="2"/>
    </row>
    <row r="17" spans="1:24" x14ac:dyDescent="0.25">
      <c r="A17" s="52" t="s">
        <v>41</v>
      </c>
      <c r="B17" s="23"/>
      <c r="C17" s="23"/>
      <c r="D17" s="57">
        <f>SUM(D18:D24)</f>
        <v>89900</v>
      </c>
      <c r="E17" s="23"/>
      <c r="F17" s="23"/>
      <c r="G17" s="57">
        <f>SUM(G18:G24)</f>
        <v>46504</v>
      </c>
      <c r="H17" s="23"/>
      <c r="I17" s="23"/>
      <c r="J17" s="57">
        <f>SUM(J18:J24)</f>
        <v>46979.199999999997</v>
      </c>
      <c r="K17" s="23"/>
      <c r="L17" s="23"/>
      <c r="M17" s="57">
        <f>SUM(M18:M24)</f>
        <v>48098.368000000002</v>
      </c>
      <c r="N17" s="23"/>
      <c r="O17" s="23"/>
      <c r="P17" s="57">
        <f>SUM(P18:P24)</f>
        <v>46138.302720000007</v>
      </c>
      <c r="Q17" s="106">
        <f>+D17+G17+J17+M17+P17</f>
        <v>277619.87072000001</v>
      </c>
      <c r="R17" s="85">
        <f>SUM(R18:R24)</f>
        <v>80494.268378246314</v>
      </c>
      <c r="S17" s="85">
        <v>160394.14498372204</v>
      </c>
      <c r="T17" s="85">
        <f>+Q17-R17-S17</f>
        <v>36731.45735803165</v>
      </c>
      <c r="U17" s="59">
        <f>SUM(U18:U25)</f>
        <v>59907.71532246688</v>
      </c>
      <c r="V17" s="59">
        <f t="shared" ref="V17:W17" si="10">SUM(V18:V25)</f>
        <v>43580.326737644587</v>
      </c>
      <c r="W17" s="59">
        <f t="shared" si="10"/>
        <v>26976.898984822295</v>
      </c>
      <c r="X17" s="32"/>
    </row>
    <row r="18" spans="1:24" x14ac:dyDescent="0.25">
      <c r="A18" s="5" t="s">
        <v>12</v>
      </c>
      <c r="B18" s="53">
        <v>50</v>
      </c>
      <c r="C18" s="2">
        <v>60</v>
      </c>
      <c r="D18" s="53">
        <f>+C18*B18</f>
        <v>3000</v>
      </c>
      <c r="E18" s="53">
        <f>+B18*1.04</f>
        <v>52</v>
      </c>
      <c r="F18" s="2">
        <v>60</v>
      </c>
      <c r="G18" s="53">
        <f t="shared" ref="G18:G24" si="11">+F18*E18</f>
        <v>3120</v>
      </c>
      <c r="H18" s="53">
        <f>+E18*1.04</f>
        <v>54.08</v>
      </c>
      <c r="I18" s="2">
        <v>60</v>
      </c>
      <c r="J18" s="53">
        <f t="shared" ref="J18:J24" si="12">+I18*H18</f>
        <v>3244.7999999999997</v>
      </c>
      <c r="K18" s="53">
        <f>+H18*1.04</f>
        <v>56.243200000000002</v>
      </c>
      <c r="L18" s="2">
        <v>60</v>
      </c>
      <c r="M18" s="53">
        <f t="shared" ref="M18:M24" si="13">+L18*K18</f>
        <v>3374.5920000000001</v>
      </c>
      <c r="N18" s="53">
        <f>+K18*1.04</f>
        <v>58.492928000000006</v>
      </c>
      <c r="O18" s="2">
        <v>60</v>
      </c>
      <c r="P18" s="53">
        <f t="shared" ref="P18:P24" si="14">+O18*N18</f>
        <v>3509.5756800000004</v>
      </c>
      <c r="Q18" s="15">
        <f>+D18+G18+J18+M18+P18</f>
        <v>16248.96768</v>
      </c>
      <c r="R18" s="54">
        <v>896.76043685062871</v>
      </c>
      <c r="S18" s="2">
        <v>3244.7999999999997</v>
      </c>
      <c r="T18" s="54">
        <v>3374.5920000000001</v>
      </c>
      <c r="U18" s="137">
        <v>3509.5756799999999</v>
      </c>
      <c r="V18" s="2">
        <v>3374.5920000000001</v>
      </c>
      <c r="W18" s="2">
        <v>3509.5756800000004</v>
      </c>
    </row>
    <row r="19" spans="1:24" x14ac:dyDescent="0.25">
      <c r="A19" s="5" t="s">
        <v>13</v>
      </c>
      <c r="B19" s="53">
        <v>10</v>
      </c>
      <c r="C19" s="2">
        <v>60</v>
      </c>
      <c r="D19" s="53">
        <f>+C19*B19</f>
        <v>600</v>
      </c>
      <c r="E19" s="53">
        <f>+B19*1.04</f>
        <v>10.4</v>
      </c>
      <c r="F19" s="2">
        <v>60</v>
      </c>
      <c r="G19" s="53">
        <f t="shared" si="11"/>
        <v>624</v>
      </c>
      <c r="H19" s="53">
        <f>+E19*1.04</f>
        <v>10.816000000000001</v>
      </c>
      <c r="I19" s="2">
        <v>60</v>
      </c>
      <c r="J19" s="53">
        <f t="shared" si="12"/>
        <v>648.96</v>
      </c>
      <c r="K19" s="53">
        <f>+H19*1.04</f>
        <v>11.248640000000002</v>
      </c>
      <c r="L19" s="2">
        <v>60</v>
      </c>
      <c r="M19" s="53">
        <f t="shared" si="13"/>
        <v>674.91840000000013</v>
      </c>
      <c r="N19" s="53">
        <f>+K19*1.04</f>
        <v>11.698585600000003</v>
      </c>
      <c r="O19" s="2">
        <v>60</v>
      </c>
      <c r="P19" s="53">
        <f t="shared" si="14"/>
        <v>701.91513600000019</v>
      </c>
      <c r="Q19" s="15">
        <f>+D19+G19+J19+M19+P19</f>
        <v>3249.7935360000001</v>
      </c>
      <c r="R19" s="54">
        <v>678.46897843371084</v>
      </c>
      <c r="S19" s="2">
        <v>648.96</v>
      </c>
      <c r="T19" s="2">
        <v>674.91840000000013</v>
      </c>
      <c r="U19" s="137">
        <v>701.91513600000019</v>
      </c>
      <c r="V19" s="2">
        <v>674.91840000000013</v>
      </c>
      <c r="W19" s="2">
        <v>701.91513600000019</v>
      </c>
    </row>
    <row r="20" spans="1:24" x14ac:dyDescent="0.25">
      <c r="A20" s="5" t="s">
        <v>26</v>
      </c>
      <c r="B20" s="53">
        <v>0</v>
      </c>
      <c r="C20" s="2">
        <v>12</v>
      </c>
      <c r="D20" s="53">
        <f>+B20*C20</f>
        <v>0</v>
      </c>
      <c r="E20" s="53">
        <v>300</v>
      </c>
      <c r="F20" s="2">
        <v>12</v>
      </c>
      <c r="G20" s="53">
        <f t="shared" si="11"/>
        <v>3600</v>
      </c>
      <c r="H20" s="53">
        <v>300</v>
      </c>
      <c r="I20" s="2">
        <v>12</v>
      </c>
      <c r="J20" s="54">
        <f t="shared" si="12"/>
        <v>3600</v>
      </c>
      <c r="K20" s="53">
        <v>300</v>
      </c>
      <c r="L20" s="2">
        <v>12</v>
      </c>
      <c r="M20" s="54">
        <f t="shared" si="13"/>
        <v>3600</v>
      </c>
      <c r="N20" s="53">
        <v>300</v>
      </c>
      <c r="O20" s="2">
        <v>12</v>
      </c>
      <c r="P20" s="54">
        <f t="shared" si="14"/>
        <v>3600</v>
      </c>
      <c r="Q20" s="15">
        <f>+D20+G20+J20+M20+P20</f>
        <v>14400</v>
      </c>
      <c r="R20" s="54">
        <v>0</v>
      </c>
      <c r="S20" s="2"/>
      <c r="T20" s="2"/>
      <c r="U20" s="137"/>
      <c r="V20" s="2"/>
      <c r="W20" s="2"/>
    </row>
    <row r="21" spans="1:24" x14ac:dyDescent="0.25">
      <c r="A21" s="5" t="s">
        <v>33</v>
      </c>
      <c r="B21" s="53">
        <v>700</v>
      </c>
      <c r="C21" s="2">
        <v>12</v>
      </c>
      <c r="D21" s="53">
        <f>+B21*C21</f>
        <v>8400</v>
      </c>
      <c r="E21" s="53">
        <f>+B21*1.04</f>
        <v>728</v>
      </c>
      <c r="F21" s="2">
        <v>12</v>
      </c>
      <c r="G21" s="53">
        <f t="shared" si="11"/>
        <v>8736</v>
      </c>
      <c r="H21" s="53">
        <f>+E21*1.04</f>
        <v>757.12</v>
      </c>
      <c r="I21" s="2">
        <v>12</v>
      </c>
      <c r="J21" s="54">
        <f t="shared" si="12"/>
        <v>9085.44</v>
      </c>
      <c r="K21" s="53">
        <f>+H21*1.04</f>
        <v>787.40480000000002</v>
      </c>
      <c r="L21" s="2">
        <v>12</v>
      </c>
      <c r="M21" s="54">
        <f t="shared" si="13"/>
        <v>9448.8575999999994</v>
      </c>
      <c r="N21" s="53">
        <f>+K21*1.04</f>
        <v>818.90099200000009</v>
      </c>
      <c r="O21" s="2">
        <v>12</v>
      </c>
      <c r="P21" s="54">
        <f t="shared" si="14"/>
        <v>9826.811904000002</v>
      </c>
      <c r="Q21" s="15">
        <f t="shared" ref="Q21:Q24" si="15">+D21+G21+J21+M21+P21</f>
        <v>45497.109504000007</v>
      </c>
      <c r="R21" s="54">
        <v>23343.364862195951</v>
      </c>
      <c r="S21" s="2"/>
      <c r="T21" s="2"/>
      <c r="U21" s="137">
        <v>50296.224506466882</v>
      </c>
      <c r="V21" s="137">
        <v>33530.816337644588</v>
      </c>
      <c r="W21" s="137">
        <v>16765.408168822294</v>
      </c>
    </row>
    <row r="22" spans="1:24" x14ac:dyDescent="0.25">
      <c r="A22" s="5" t="s">
        <v>27</v>
      </c>
      <c r="B22" s="53">
        <v>50000</v>
      </c>
      <c r="C22" s="2">
        <v>1</v>
      </c>
      <c r="D22" s="53">
        <f>+C22*B22</f>
        <v>50000</v>
      </c>
      <c r="E22" s="53">
        <v>0</v>
      </c>
      <c r="F22" s="2"/>
      <c r="G22" s="53">
        <f t="shared" si="11"/>
        <v>0</v>
      </c>
      <c r="H22" s="53"/>
      <c r="I22" s="2"/>
      <c r="J22" s="54">
        <f t="shared" si="12"/>
        <v>0</v>
      </c>
      <c r="K22" s="53"/>
      <c r="L22" s="2"/>
      <c r="M22" s="54">
        <f t="shared" si="13"/>
        <v>0</v>
      </c>
      <c r="N22" s="53"/>
      <c r="O22" s="2"/>
      <c r="P22" s="54">
        <f t="shared" si="14"/>
        <v>0</v>
      </c>
      <c r="Q22" s="15">
        <f t="shared" si="15"/>
        <v>50000</v>
      </c>
      <c r="R22" s="54">
        <v>48804.599495304254</v>
      </c>
      <c r="S22" s="2"/>
      <c r="T22" s="2"/>
      <c r="U22" s="2"/>
      <c r="V22" s="2"/>
      <c r="W22" s="2"/>
    </row>
    <row r="23" spans="1:24" x14ac:dyDescent="0.25">
      <c r="A23" s="5" t="s">
        <v>18</v>
      </c>
      <c r="B23" s="53">
        <v>450</v>
      </c>
      <c r="C23" s="2">
        <v>12</v>
      </c>
      <c r="D23" s="53">
        <f>+B23*C23</f>
        <v>5400</v>
      </c>
      <c r="E23" s="53">
        <v>452</v>
      </c>
      <c r="F23" s="2">
        <v>12</v>
      </c>
      <c r="G23" s="53">
        <f t="shared" si="11"/>
        <v>5424</v>
      </c>
      <c r="H23" s="53">
        <v>450</v>
      </c>
      <c r="I23" s="2">
        <v>12</v>
      </c>
      <c r="J23" s="54">
        <f t="shared" si="12"/>
        <v>5400</v>
      </c>
      <c r="K23" s="53">
        <v>500</v>
      </c>
      <c r="L23" s="2">
        <v>12</v>
      </c>
      <c r="M23" s="54">
        <f t="shared" si="13"/>
        <v>6000</v>
      </c>
      <c r="N23" s="53">
        <v>500</v>
      </c>
      <c r="O23" s="2">
        <v>12</v>
      </c>
      <c r="P23" s="54">
        <f t="shared" si="14"/>
        <v>6000</v>
      </c>
      <c r="Q23" s="15">
        <f>+D23+G23+J23+M23+P23</f>
        <v>28224</v>
      </c>
      <c r="R23" s="54">
        <v>5135.7746054617583</v>
      </c>
      <c r="S23" s="2"/>
      <c r="T23" s="2"/>
      <c r="U23" s="2">
        <v>5400</v>
      </c>
      <c r="V23" s="2">
        <v>6000</v>
      </c>
      <c r="W23" s="2">
        <v>6000</v>
      </c>
    </row>
    <row r="24" spans="1:24" ht="15.75" thickBot="1" x14ac:dyDescent="0.3">
      <c r="A24" s="9" t="s">
        <v>19</v>
      </c>
      <c r="B24" s="55">
        <v>4500</v>
      </c>
      <c r="C24" s="10">
        <v>5</v>
      </c>
      <c r="D24" s="55">
        <f>+B24*C24</f>
        <v>22500</v>
      </c>
      <c r="E24" s="55">
        <v>5000</v>
      </c>
      <c r="F24" s="10">
        <v>5</v>
      </c>
      <c r="G24" s="55">
        <f t="shared" si="11"/>
        <v>25000</v>
      </c>
      <c r="H24" s="55">
        <v>5000</v>
      </c>
      <c r="I24" s="10">
        <v>5</v>
      </c>
      <c r="J24" s="56">
        <f t="shared" si="12"/>
        <v>25000</v>
      </c>
      <c r="K24" s="55">
        <v>5000</v>
      </c>
      <c r="L24" s="10">
        <v>5</v>
      </c>
      <c r="M24" s="56">
        <f t="shared" si="13"/>
        <v>25000</v>
      </c>
      <c r="N24" s="55">
        <v>4500</v>
      </c>
      <c r="O24" s="10">
        <v>5</v>
      </c>
      <c r="P24" s="56">
        <f t="shared" si="14"/>
        <v>22500</v>
      </c>
      <c r="Q24" s="107">
        <f t="shared" si="15"/>
        <v>120000</v>
      </c>
      <c r="R24" s="54">
        <v>1635.3</v>
      </c>
      <c r="S24" s="85"/>
      <c r="T24" s="2"/>
      <c r="U24" s="137"/>
      <c r="V24" s="2"/>
      <c r="W24" s="2"/>
    </row>
    <row r="25" spans="1:24" ht="15.75" thickBot="1" x14ac:dyDescent="0.3">
      <c r="A25" s="16"/>
      <c r="B25" s="17"/>
      <c r="C25" s="18"/>
      <c r="D25" s="19"/>
      <c r="E25" s="17"/>
      <c r="F25" s="18"/>
      <c r="G25" s="19"/>
      <c r="H25" s="17"/>
      <c r="I25" s="18"/>
      <c r="J25" s="149"/>
      <c r="K25" s="17"/>
      <c r="L25" s="18"/>
      <c r="M25" s="19"/>
      <c r="N25" s="17"/>
      <c r="O25" s="18"/>
      <c r="P25" s="20"/>
      <c r="Q25" s="103"/>
      <c r="R25" s="54"/>
      <c r="S25" s="2"/>
      <c r="T25" s="2"/>
      <c r="U25" s="138"/>
      <c r="V25" s="2"/>
      <c r="W25" s="2"/>
    </row>
    <row r="26" spans="1:24" x14ac:dyDescent="0.25">
      <c r="A26" s="21" t="s">
        <v>14</v>
      </c>
      <c r="B26" s="22"/>
      <c r="C26" s="23"/>
      <c r="D26" s="28">
        <f>SUM(D27:D32)</f>
        <v>576500</v>
      </c>
      <c r="E26" s="22"/>
      <c r="F26" s="23"/>
      <c r="G26" s="28">
        <f>SUM(G27:G32)</f>
        <v>618500</v>
      </c>
      <c r="H26" s="22"/>
      <c r="I26" s="23"/>
      <c r="J26" s="28">
        <f>SUM(J27:J32)</f>
        <v>621000</v>
      </c>
      <c r="K26" s="22"/>
      <c r="L26" s="23"/>
      <c r="M26" s="28">
        <f>SUM(M27:M32)</f>
        <v>619000</v>
      </c>
      <c r="N26" s="22"/>
      <c r="O26" s="23"/>
      <c r="P26" s="28">
        <f>SUM(P27:P32)</f>
        <v>594791</v>
      </c>
      <c r="Q26" s="108">
        <f>+D26+G26+J26+M26+P26</f>
        <v>3029791</v>
      </c>
      <c r="R26" s="119">
        <f>SUM(R27:R32)</f>
        <v>412738.72596778325</v>
      </c>
      <c r="S26" s="119">
        <f>SUM(S27:S32)</f>
        <v>737865.00658565084</v>
      </c>
      <c r="T26" s="117">
        <f>+Q26-R26-S26</f>
        <v>1879187.2674465657</v>
      </c>
      <c r="U26" s="135">
        <f>621000+44396.27</f>
        <v>665396.27</v>
      </c>
      <c r="V26" s="137">
        <v>619000</v>
      </c>
      <c r="W26" s="137">
        <v>594791</v>
      </c>
      <c r="X26" s="134"/>
    </row>
    <row r="27" spans="1:24" s="125" customFormat="1" x14ac:dyDescent="0.25">
      <c r="A27" s="120" t="s">
        <v>15</v>
      </c>
      <c r="B27" s="69">
        <v>8000</v>
      </c>
      <c r="C27" s="121">
        <v>8</v>
      </c>
      <c r="D27" s="67">
        <f t="shared" ref="D27:D32" si="16">+B27*C27</f>
        <v>64000</v>
      </c>
      <c r="E27" s="69">
        <v>10000</v>
      </c>
      <c r="F27" s="121">
        <v>8</v>
      </c>
      <c r="G27" s="122">
        <f t="shared" ref="G27:G32" si="17">+F27*E27</f>
        <v>80000</v>
      </c>
      <c r="H27" s="69">
        <v>10000</v>
      </c>
      <c r="I27" s="121">
        <v>8</v>
      </c>
      <c r="J27" s="122">
        <f t="shared" ref="J27:J32" si="18">+I27*H27</f>
        <v>80000</v>
      </c>
      <c r="K27" s="69">
        <v>10000</v>
      </c>
      <c r="L27" s="121">
        <v>8</v>
      </c>
      <c r="M27" s="122">
        <f t="shared" ref="M27:M32" si="19">+L27*K27</f>
        <v>80000</v>
      </c>
      <c r="N27" s="69">
        <v>10000</v>
      </c>
      <c r="O27" s="121">
        <v>8</v>
      </c>
      <c r="P27" s="70">
        <f t="shared" ref="P27:P32" si="20">+O27*N27</f>
        <v>80000</v>
      </c>
      <c r="Q27" s="123">
        <f>+D27+G27+J27+M27+P27</f>
        <v>384000</v>
      </c>
      <c r="R27" s="124">
        <v>31342.913776015856</v>
      </c>
      <c r="S27" s="124">
        <v>307114.98794701661</v>
      </c>
      <c r="T27" s="150"/>
      <c r="U27" s="121"/>
      <c r="V27" s="121"/>
      <c r="W27" s="121"/>
    </row>
    <row r="28" spans="1:24" s="125" customFormat="1" ht="15.75" customHeight="1" x14ac:dyDescent="0.25">
      <c r="A28" s="120" t="s">
        <v>16</v>
      </c>
      <c r="B28" s="69">
        <v>10000</v>
      </c>
      <c r="C28" s="121">
        <v>8</v>
      </c>
      <c r="D28" s="67">
        <f t="shared" si="16"/>
        <v>80000</v>
      </c>
      <c r="E28" s="69">
        <v>13000</v>
      </c>
      <c r="F28" s="121">
        <v>8</v>
      </c>
      <c r="G28" s="122">
        <f t="shared" si="17"/>
        <v>104000</v>
      </c>
      <c r="H28" s="69">
        <v>13000</v>
      </c>
      <c r="I28" s="121">
        <v>8</v>
      </c>
      <c r="J28" s="122">
        <f t="shared" si="18"/>
        <v>104000</v>
      </c>
      <c r="K28" s="69">
        <v>13000</v>
      </c>
      <c r="L28" s="121">
        <v>8</v>
      </c>
      <c r="M28" s="122">
        <f t="shared" si="19"/>
        <v>104000</v>
      </c>
      <c r="N28" s="69">
        <v>10000</v>
      </c>
      <c r="O28" s="121">
        <v>8</v>
      </c>
      <c r="P28" s="70">
        <f t="shared" si="20"/>
        <v>80000</v>
      </c>
      <c r="Q28" s="126">
        <f t="shared" ref="Q28:Q32" si="21">+D28+G28+J28+M28+P28</f>
        <v>472000</v>
      </c>
      <c r="R28" s="124">
        <v>48185.578719112455</v>
      </c>
      <c r="S28" s="58"/>
      <c r="T28" s="121"/>
      <c r="U28" s="121"/>
      <c r="V28" s="121"/>
      <c r="W28" s="121"/>
    </row>
    <row r="29" spans="1:24" s="125" customFormat="1" x14ac:dyDescent="0.25">
      <c r="A29" s="120" t="s">
        <v>17</v>
      </c>
      <c r="B29" s="69">
        <v>2000</v>
      </c>
      <c r="C29" s="121">
        <v>10</v>
      </c>
      <c r="D29" s="67">
        <f t="shared" si="16"/>
        <v>20000</v>
      </c>
      <c r="E29" s="69">
        <v>2000</v>
      </c>
      <c r="F29" s="121">
        <v>11</v>
      </c>
      <c r="G29" s="122">
        <f t="shared" si="17"/>
        <v>22000</v>
      </c>
      <c r="H29" s="69">
        <v>2000</v>
      </c>
      <c r="I29" s="121">
        <v>11</v>
      </c>
      <c r="J29" s="122">
        <f t="shared" si="18"/>
        <v>22000</v>
      </c>
      <c r="K29" s="69">
        <v>2000</v>
      </c>
      <c r="L29" s="121">
        <v>10</v>
      </c>
      <c r="M29" s="122">
        <f t="shared" si="19"/>
        <v>20000</v>
      </c>
      <c r="N29" s="69">
        <v>2000</v>
      </c>
      <c r="O29" s="121">
        <v>10</v>
      </c>
      <c r="P29" s="70">
        <f t="shared" si="20"/>
        <v>20000</v>
      </c>
      <c r="Q29" s="126">
        <f t="shared" si="21"/>
        <v>104000</v>
      </c>
      <c r="R29" s="124">
        <v>333210.23347265495</v>
      </c>
      <c r="S29" s="124">
        <v>430750.01863863418</v>
      </c>
      <c r="T29" s="121"/>
      <c r="U29" s="139"/>
      <c r="V29" s="121"/>
      <c r="W29" s="121"/>
    </row>
    <row r="30" spans="1:24" s="125" customFormat="1" x14ac:dyDescent="0.25">
      <c r="A30" s="120" t="s">
        <v>35</v>
      </c>
      <c r="B30" s="127">
        <v>12500</v>
      </c>
      <c r="C30" s="128">
        <v>1</v>
      </c>
      <c r="D30" s="129">
        <f t="shared" si="16"/>
        <v>12500</v>
      </c>
      <c r="E30" s="127">
        <v>12500</v>
      </c>
      <c r="F30" s="128">
        <v>1</v>
      </c>
      <c r="G30" s="130">
        <f t="shared" si="17"/>
        <v>12500</v>
      </c>
      <c r="H30" s="127">
        <v>15000</v>
      </c>
      <c r="I30" s="128">
        <v>1</v>
      </c>
      <c r="J30" s="130">
        <f t="shared" si="18"/>
        <v>15000</v>
      </c>
      <c r="K30" s="127">
        <v>15000</v>
      </c>
      <c r="L30" s="128">
        <v>1</v>
      </c>
      <c r="M30" s="130">
        <f t="shared" si="19"/>
        <v>15000</v>
      </c>
      <c r="N30" s="127">
        <v>14791</v>
      </c>
      <c r="O30" s="128">
        <v>1</v>
      </c>
      <c r="P30" s="131">
        <f t="shared" si="20"/>
        <v>14791</v>
      </c>
      <c r="Q30" s="126">
        <f t="shared" si="21"/>
        <v>69791</v>
      </c>
      <c r="R30" s="124"/>
      <c r="S30" s="121"/>
      <c r="T30" s="121"/>
      <c r="U30" s="121"/>
      <c r="V30" s="121"/>
      <c r="W30" s="121"/>
    </row>
    <row r="31" spans="1:24" ht="30" x14ac:dyDescent="0.25">
      <c r="A31" s="72" t="s">
        <v>39</v>
      </c>
      <c r="B31" s="69">
        <v>25000</v>
      </c>
      <c r="C31" s="2">
        <v>8</v>
      </c>
      <c r="D31" s="67">
        <f t="shared" si="16"/>
        <v>200000</v>
      </c>
      <c r="E31" s="69">
        <v>25000</v>
      </c>
      <c r="F31" s="2">
        <v>8</v>
      </c>
      <c r="G31" s="14">
        <f t="shared" si="17"/>
        <v>200000</v>
      </c>
      <c r="H31" s="69">
        <v>25000</v>
      </c>
      <c r="I31" s="2">
        <v>8</v>
      </c>
      <c r="J31" s="14">
        <f t="shared" si="18"/>
        <v>200000</v>
      </c>
      <c r="K31" s="69">
        <v>25000</v>
      </c>
      <c r="L31" s="2">
        <v>8</v>
      </c>
      <c r="M31" s="14">
        <f t="shared" si="19"/>
        <v>200000</v>
      </c>
      <c r="N31" s="69">
        <v>25000</v>
      </c>
      <c r="O31" s="2">
        <v>8</v>
      </c>
      <c r="P31" s="70">
        <f t="shared" si="20"/>
        <v>200000</v>
      </c>
      <c r="Q31" s="105">
        <f t="shared" si="21"/>
        <v>1000000</v>
      </c>
      <c r="R31" s="118"/>
      <c r="S31" s="2"/>
      <c r="T31" s="2"/>
      <c r="U31" s="2"/>
      <c r="V31" s="2"/>
      <c r="W31" s="2"/>
    </row>
    <row r="32" spans="1:24" ht="30.75" thickBot="1" x14ac:dyDescent="0.3">
      <c r="A32" s="73" t="s">
        <v>40</v>
      </c>
      <c r="B32" s="74">
        <v>25000</v>
      </c>
      <c r="C32" s="42">
        <v>8</v>
      </c>
      <c r="D32" s="75">
        <f t="shared" si="16"/>
        <v>200000</v>
      </c>
      <c r="E32" s="74">
        <v>25000</v>
      </c>
      <c r="F32" s="42">
        <v>8</v>
      </c>
      <c r="G32" s="44">
        <f t="shared" si="17"/>
        <v>200000</v>
      </c>
      <c r="H32" s="74">
        <v>25000</v>
      </c>
      <c r="I32" s="42">
        <v>8</v>
      </c>
      <c r="J32" s="44">
        <f t="shared" si="18"/>
        <v>200000</v>
      </c>
      <c r="K32" s="74">
        <v>25000</v>
      </c>
      <c r="L32" s="42">
        <v>8</v>
      </c>
      <c r="M32" s="44">
        <f t="shared" si="19"/>
        <v>200000</v>
      </c>
      <c r="N32" s="74">
        <v>25000</v>
      </c>
      <c r="O32" s="42">
        <v>8</v>
      </c>
      <c r="P32" s="76">
        <f t="shared" si="20"/>
        <v>200000</v>
      </c>
      <c r="Q32" s="109">
        <f t="shared" si="21"/>
        <v>1000000</v>
      </c>
      <c r="R32" s="118"/>
      <c r="S32" s="117"/>
      <c r="T32" s="2"/>
      <c r="U32" s="117"/>
      <c r="V32" s="117"/>
      <c r="W32" s="2"/>
    </row>
    <row r="33" spans="1:24" ht="15.75" thickBot="1" x14ac:dyDescent="0.3">
      <c r="A33" s="24"/>
      <c r="B33" s="26"/>
      <c r="C33" s="25"/>
      <c r="D33" s="29"/>
      <c r="E33" s="26"/>
      <c r="F33" s="25"/>
      <c r="G33" s="29"/>
      <c r="H33" s="26"/>
      <c r="I33" s="25"/>
      <c r="J33" s="29"/>
      <c r="K33" s="26"/>
      <c r="L33" s="25"/>
      <c r="M33" s="29"/>
      <c r="N33" s="26"/>
      <c r="O33" s="25"/>
      <c r="P33" s="30"/>
      <c r="Q33" s="110"/>
      <c r="R33" s="118"/>
      <c r="S33" s="2"/>
      <c r="T33" s="2"/>
      <c r="U33" s="2"/>
      <c r="V33" s="2"/>
      <c r="W33" s="2"/>
    </row>
    <row r="34" spans="1:24" x14ac:dyDescent="0.25">
      <c r="A34" s="21" t="s">
        <v>28</v>
      </c>
      <c r="B34" s="22"/>
      <c r="C34" s="23"/>
      <c r="D34" s="27">
        <f>SUM(D35:D39)</f>
        <v>329000</v>
      </c>
      <c r="E34" s="48"/>
      <c r="F34" s="23"/>
      <c r="G34" s="27">
        <f>SUM(G35:G39)</f>
        <v>378000</v>
      </c>
      <c r="H34" s="48"/>
      <c r="I34" s="23"/>
      <c r="J34" s="27">
        <f>SUM(J35:J39)</f>
        <v>371000</v>
      </c>
      <c r="K34" s="51"/>
      <c r="L34" s="31"/>
      <c r="M34" s="27">
        <f>SUM(M35:M39)</f>
        <v>380000</v>
      </c>
      <c r="N34" s="48"/>
      <c r="O34" s="23"/>
      <c r="P34" s="27">
        <f>SUM(P35:P39)</f>
        <v>339000</v>
      </c>
      <c r="Q34" s="111">
        <f>+D34+G34+J34+M34+P34</f>
        <v>1797000</v>
      </c>
      <c r="R34" s="118"/>
      <c r="S34" s="2"/>
      <c r="T34" s="117">
        <f>+Q34-R34-S34</f>
        <v>1797000</v>
      </c>
      <c r="U34" s="137">
        <f>371000+353500</f>
        <v>724500</v>
      </c>
      <c r="V34" s="137">
        <f>380000+176750</f>
        <v>556750</v>
      </c>
      <c r="W34" s="137">
        <f>339000+176750</f>
        <v>515750</v>
      </c>
      <c r="X34" s="134"/>
    </row>
    <row r="35" spans="1:24" ht="45" x14ac:dyDescent="0.25">
      <c r="A35" s="13" t="s">
        <v>29</v>
      </c>
      <c r="B35" s="7">
        <v>85000</v>
      </c>
      <c r="C35" s="2">
        <v>1</v>
      </c>
      <c r="D35" s="8">
        <f>+C35*B35</f>
        <v>85000</v>
      </c>
      <c r="E35" s="49">
        <v>90000</v>
      </c>
      <c r="F35" s="2">
        <v>1</v>
      </c>
      <c r="G35" s="8">
        <f>+E35*F35</f>
        <v>90000</v>
      </c>
      <c r="H35" s="49">
        <v>90000</v>
      </c>
      <c r="I35" s="2">
        <v>1</v>
      </c>
      <c r="J35" s="8">
        <f>+H35*I35</f>
        <v>90000</v>
      </c>
      <c r="K35" s="49">
        <v>90000</v>
      </c>
      <c r="L35" s="2">
        <v>1</v>
      </c>
      <c r="M35" s="14">
        <f>+L35*K35</f>
        <v>90000</v>
      </c>
      <c r="N35" s="49">
        <v>90000</v>
      </c>
      <c r="O35" s="2">
        <v>1</v>
      </c>
      <c r="P35" s="14">
        <f>+O35*N35</f>
        <v>90000</v>
      </c>
      <c r="Q35" s="112">
        <f>+D35+G35+J35+M35+P35</f>
        <v>445000</v>
      </c>
      <c r="R35" s="2"/>
      <c r="S35" s="2"/>
      <c r="T35" s="2"/>
      <c r="U35" s="2"/>
      <c r="V35" s="2"/>
      <c r="W35" s="2"/>
    </row>
    <row r="36" spans="1:24" ht="30" customHeight="1" x14ac:dyDescent="0.25">
      <c r="A36" s="13" t="s">
        <v>34</v>
      </c>
      <c r="B36" s="7">
        <v>88000</v>
      </c>
      <c r="C36" s="2">
        <v>1</v>
      </c>
      <c r="D36" s="8">
        <f>+C36*B36</f>
        <v>88000</v>
      </c>
      <c r="E36" s="49">
        <v>88000</v>
      </c>
      <c r="F36" s="2">
        <v>1</v>
      </c>
      <c r="G36" s="8">
        <f>+F36*E36</f>
        <v>88000</v>
      </c>
      <c r="H36" s="49">
        <v>88000</v>
      </c>
      <c r="I36" s="2">
        <v>1</v>
      </c>
      <c r="J36" s="8">
        <f>+I36*H36</f>
        <v>88000</v>
      </c>
      <c r="K36" s="49">
        <v>88000</v>
      </c>
      <c r="L36" s="2">
        <v>1</v>
      </c>
      <c r="M36" s="14">
        <f>+L36*K36</f>
        <v>88000</v>
      </c>
      <c r="N36" s="49">
        <v>88000</v>
      </c>
      <c r="O36" s="2">
        <v>1</v>
      </c>
      <c r="P36" s="14">
        <f>+O36*N36</f>
        <v>88000</v>
      </c>
      <c r="Q36" s="112">
        <f t="shared" ref="Q36:Q39" si="22">+D36+G36+J36+M36+P36</f>
        <v>440000</v>
      </c>
      <c r="R36" s="2"/>
      <c r="S36" s="2"/>
      <c r="T36" s="2"/>
      <c r="U36" s="2"/>
      <c r="V36" s="2"/>
      <c r="W36" s="2"/>
    </row>
    <row r="37" spans="1:24" s="125" customFormat="1" ht="30" customHeight="1" x14ac:dyDescent="0.25">
      <c r="A37" s="132" t="s">
        <v>42</v>
      </c>
      <c r="B37" s="69">
        <v>15000</v>
      </c>
      <c r="C37" s="121">
        <v>1</v>
      </c>
      <c r="D37" s="67">
        <f>+C37*B37</f>
        <v>15000</v>
      </c>
      <c r="E37" s="68">
        <v>20000</v>
      </c>
      <c r="F37" s="121">
        <v>1</v>
      </c>
      <c r="G37" s="67">
        <f>+F37*E37</f>
        <v>20000</v>
      </c>
      <c r="H37" s="68">
        <v>20000</v>
      </c>
      <c r="I37" s="121">
        <v>1</v>
      </c>
      <c r="J37" s="67">
        <f>+I37*H37</f>
        <v>20000</v>
      </c>
      <c r="K37" s="68">
        <v>22000</v>
      </c>
      <c r="L37" s="121">
        <v>1</v>
      </c>
      <c r="M37" s="122">
        <f>+L37*K37</f>
        <v>22000</v>
      </c>
      <c r="N37" s="68">
        <v>20000</v>
      </c>
      <c r="O37" s="121">
        <v>1</v>
      </c>
      <c r="P37" s="122">
        <f>+O37*N37</f>
        <v>20000</v>
      </c>
      <c r="Q37" s="133">
        <f t="shared" si="22"/>
        <v>97000</v>
      </c>
      <c r="R37" s="121"/>
      <c r="S37" s="121"/>
      <c r="T37" s="121"/>
      <c r="U37" s="121"/>
      <c r="V37" s="121"/>
      <c r="W37" s="121"/>
    </row>
    <row r="38" spans="1:24" ht="30" x14ac:dyDescent="0.25">
      <c r="A38" s="65" t="s">
        <v>38</v>
      </c>
      <c r="B38" s="66">
        <v>12000</v>
      </c>
      <c r="C38" s="2">
        <v>8</v>
      </c>
      <c r="D38" s="67">
        <f>+C38*B38</f>
        <v>96000</v>
      </c>
      <c r="E38" s="68">
        <v>15000</v>
      </c>
      <c r="F38" s="2">
        <v>8</v>
      </c>
      <c r="G38" s="14">
        <f>+F38*E38</f>
        <v>120000</v>
      </c>
      <c r="H38" s="68">
        <v>16000</v>
      </c>
      <c r="I38" s="2">
        <v>8</v>
      </c>
      <c r="J38" s="14">
        <f>+I38*H38</f>
        <v>128000</v>
      </c>
      <c r="K38" s="68">
        <v>15000</v>
      </c>
      <c r="L38" s="2">
        <v>8</v>
      </c>
      <c r="M38" s="14">
        <f>+L38*K38</f>
        <v>120000</v>
      </c>
      <c r="N38" s="68">
        <v>12000</v>
      </c>
      <c r="O38" s="2">
        <v>8</v>
      </c>
      <c r="P38" s="67">
        <f>+O38*N38</f>
        <v>96000</v>
      </c>
      <c r="Q38" s="113">
        <f t="shared" si="22"/>
        <v>560000</v>
      </c>
      <c r="R38" s="2"/>
      <c r="S38" s="2"/>
      <c r="T38" s="2"/>
      <c r="U38" s="2"/>
      <c r="V38" s="2"/>
      <c r="W38" s="2"/>
    </row>
    <row r="39" spans="1:24" ht="30" customHeight="1" thickBot="1" x14ac:dyDescent="0.3">
      <c r="A39" s="40" t="s">
        <v>30</v>
      </c>
      <c r="B39" s="41">
        <v>45000</v>
      </c>
      <c r="C39" s="42">
        <v>1</v>
      </c>
      <c r="D39" s="43">
        <f>+C39*B39</f>
        <v>45000</v>
      </c>
      <c r="E39" s="50">
        <v>60000</v>
      </c>
      <c r="F39" s="42">
        <v>1</v>
      </c>
      <c r="G39" s="43">
        <f>+F39*E39</f>
        <v>60000</v>
      </c>
      <c r="H39" s="50">
        <v>45000</v>
      </c>
      <c r="I39" s="42">
        <v>1</v>
      </c>
      <c r="J39" s="43">
        <f>+I39*H39</f>
        <v>45000</v>
      </c>
      <c r="K39" s="50">
        <v>60000</v>
      </c>
      <c r="L39" s="42">
        <v>1</v>
      </c>
      <c r="M39" s="44">
        <f>+L39*K39</f>
        <v>60000</v>
      </c>
      <c r="N39" s="50">
        <v>45000</v>
      </c>
      <c r="O39" s="42">
        <v>1</v>
      </c>
      <c r="P39" s="44">
        <f>+O39*N39</f>
        <v>45000</v>
      </c>
      <c r="Q39" s="114">
        <f t="shared" si="22"/>
        <v>255000</v>
      </c>
      <c r="R39" s="2"/>
      <c r="S39" s="2"/>
      <c r="T39" s="2"/>
      <c r="U39" s="2"/>
      <c r="V39" s="2"/>
      <c r="W39" s="2"/>
    </row>
    <row r="40" spans="1:24" x14ac:dyDescent="0.25">
      <c r="A40" s="11"/>
      <c r="B40" s="5"/>
      <c r="C40" s="2"/>
      <c r="D40" s="6"/>
      <c r="E40" s="5"/>
      <c r="F40" s="2"/>
      <c r="G40" s="6"/>
      <c r="H40" s="5"/>
      <c r="I40" s="2"/>
      <c r="J40" s="6"/>
      <c r="K40" s="5"/>
      <c r="L40" s="2"/>
      <c r="M40" s="6"/>
      <c r="N40" s="7"/>
      <c r="O40" s="2"/>
      <c r="P40" s="4"/>
      <c r="Q40" s="115"/>
      <c r="R40" s="2"/>
      <c r="S40" s="2"/>
      <c r="T40" s="2"/>
      <c r="U40" s="2"/>
      <c r="V40" s="2"/>
      <c r="W40" s="2"/>
    </row>
    <row r="41" spans="1:24" ht="15.75" thickBot="1" x14ac:dyDescent="0.3">
      <c r="A41" s="81" t="s">
        <v>20</v>
      </c>
      <c r="B41" s="9"/>
      <c r="C41" s="10"/>
      <c r="D41" s="33">
        <f>D5+D17+D26+D34</f>
        <v>1160750</v>
      </c>
      <c r="E41" s="33"/>
      <c r="F41" s="33"/>
      <c r="G41" s="33">
        <f>G5+G17+G26+G34</f>
        <v>1214968</v>
      </c>
      <c r="H41" s="33"/>
      <c r="I41" s="33"/>
      <c r="J41" s="33">
        <f>J5+J17+J26+J34</f>
        <v>1217821.76</v>
      </c>
      <c r="K41" s="35"/>
      <c r="L41" s="36"/>
      <c r="M41" s="33">
        <f>M5+M17+M26+M34</f>
        <v>1233094.6304000001</v>
      </c>
      <c r="N41" s="35"/>
      <c r="O41" s="36"/>
      <c r="P41" s="34">
        <f>P5+P17+P26+P34</f>
        <v>1173365.4156160001</v>
      </c>
      <c r="Q41" s="116">
        <f>+P41+M41+J41+G41+D41</f>
        <v>5999999.806016</v>
      </c>
      <c r="R41" s="119">
        <f>+R26+R17+R5</f>
        <v>572246.79422115302</v>
      </c>
      <c r="S41" s="119">
        <f>+S5+S17+S26</f>
        <v>1062825.8654539129</v>
      </c>
      <c r="T41" s="117">
        <f>+T5+T17+T26+T34</f>
        <v>4364927.1463409336</v>
      </c>
      <c r="U41" s="117">
        <f>+U5+U17+U26+U34</f>
        <v>1628646.5453224669</v>
      </c>
      <c r="V41" s="117">
        <f t="shared" ref="V41:W41" si="23">+V5+V17+V26+V34</f>
        <v>1405326.5891376445</v>
      </c>
      <c r="W41" s="117">
        <f t="shared" si="23"/>
        <v>1330954.0118808225</v>
      </c>
      <c r="X41" s="3"/>
    </row>
    <row r="42" spans="1:24" x14ac:dyDescent="0.25">
      <c r="D42" s="3"/>
    </row>
    <row r="43" spans="1:24" x14ac:dyDescent="0.25">
      <c r="Q43" s="32">
        <f>6000000-Q41</f>
        <v>0.19398400001227856</v>
      </c>
      <c r="T43" s="3">
        <f>+T41-J41-M41-P41</f>
        <v>740645.34032493364</v>
      </c>
      <c r="U43" s="3">
        <v>1958467.1003249334</v>
      </c>
      <c r="V43" s="3">
        <v>1233094.6304000001</v>
      </c>
      <c r="W43" s="3">
        <v>1173365.4156160001</v>
      </c>
    </row>
    <row r="44" spans="1:24" x14ac:dyDescent="0.25">
      <c r="C44" s="99">
        <v>126500000</v>
      </c>
      <c r="D44" t="s">
        <v>44</v>
      </c>
      <c r="E44" t="s">
        <v>45</v>
      </c>
      <c r="T44" s="3">
        <f>+T41-M41-P41</f>
        <v>1958467.1003249334</v>
      </c>
      <c r="U44" s="3">
        <f>+U43-U41</f>
        <v>329820.55500246654</v>
      </c>
    </row>
    <row r="45" spans="1:24" x14ac:dyDescent="0.25">
      <c r="C45" s="100">
        <v>119022630</v>
      </c>
      <c r="D45" t="s">
        <v>47</v>
      </c>
      <c r="E45" t="s">
        <v>46</v>
      </c>
      <c r="Q45" s="3"/>
      <c r="R45" s="3">
        <f>+Q41-R41-S41-M41-P41</f>
        <v>1958467.1003249334</v>
      </c>
      <c r="U45">
        <v>115000</v>
      </c>
    </row>
    <row r="46" spans="1:24" x14ac:dyDescent="0.25">
      <c r="C46" s="100">
        <v>63120000</v>
      </c>
      <c r="D46" t="s">
        <v>44</v>
      </c>
      <c r="E46" t="s">
        <v>48</v>
      </c>
      <c r="Q46" s="32"/>
      <c r="R46">
        <f>+R45/1000</f>
        <v>1958.4671003249334</v>
      </c>
      <c r="U46" s="3">
        <f>+U45+U44</f>
        <v>444820.55500246654</v>
      </c>
    </row>
    <row r="47" spans="1:24" x14ac:dyDescent="0.25">
      <c r="C47" s="101">
        <f>SUM(C44:C46)</f>
        <v>308642630</v>
      </c>
    </row>
    <row r="48" spans="1:24" x14ac:dyDescent="0.25">
      <c r="C48" s="102">
        <f>+C47/400</f>
        <v>771606.57499999995</v>
      </c>
      <c r="T48" s="3">
        <f>+Q41-R41-S41</f>
        <v>4364927.1463409336</v>
      </c>
      <c r="U48">
        <f>+U43*404</f>
        <v>791220708.53127313</v>
      </c>
    </row>
  </sheetData>
  <mergeCells count="12">
    <mergeCell ref="Q2:Q3"/>
    <mergeCell ref="B2:D2"/>
    <mergeCell ref="E2:G2"/>
    <mergeCell ref="H2:J2"/>
    <mergeCell ref="K2:M2"/>
    <mergeCell ref="N2:P2"/>
    <mergeCell ref="W2:W3"/>
    <mergeCell ref="R2:R3"/>
    <mergeCell ref="S2:S3"/>
    <mergeCell ref="T2:T3"/>
    <mergeCell ref="U2:U3"/>
    <mergeCell ref="V2:V3"/>
  </mergeCells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budget</vt:lpstr>
      <vt:lpstr>Detailed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Vahe Sargsyan</dc:creator>
  <cp:lastModifiedBy>Lusine Ghazaryan</cp:lastModifiedBy>
  <cp:lastPrinted>2024-02-23T06:17:10Z</cp:lastPrinted>
  <dcterms:created xsi:type="dcterms:W3CDTF">2022-08-02T08:44:06Z</dcterms:created>
  <dcterms:modified xsi:type="dcterms:W3CDTF">2024-02-28T08:46:02Z</dcterms:modified>
</cp:coreProperties>
</file>